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R162" i="1" l="1"/>
  <c r="Q162" i="1"/>
  <c r="P162" i="1"/>
  <c r="O162" i="1"/>
  <c r="M162" i="1"/>
  <c r="L162" i="1"/>
  <c r="K162" i="1"/>
  <c r="J162" i="1"/>
  <c r="I162" i="1"/>
  <c r="H162" i="1"/>
  <c r="G162" i="1"/>
  <c r="E162" i="1"/>
  <c r="D162" i="1"/>
  <c r="C162" i="1"/>
  <c r="B162" i="1"/>
  <c r="R161" i="1"/>
  <c r="N161" i="1"/>
  <c r="J161" i="1"/>
  <c r="F161" i="1"/>
  <c r="S161" i="1" s="1"/>
  <c r="R160" i="1"/>
  <c r="N160" i="1"/>
  <c r="N162" i="1" s="1"/>
  <c r="J160" i="1"/>
  <c r="F160" i="1"/>
  <c r="F162" i="1" s="1"/>
  <c r="Q157" i="1"/>
  <c r="P157" i="1"/>
  <c r="O157" i="1"/>
  <c r="M157" i="1"/>
  <c r="L157" i="1"/>
  <c r="K157" i="1"/>
  <c r="I157" i="1"/>
  <c r="H157" i="1"/>
  <c r="G157" i="1"/>
  <c r="E157" i="1"/>
  <c r="D157" i="1"/>
  <c r="C157" i="1"/>
  <c r="B157" i="1"/>
  <c r="R156" i="1"/>
  <c r="N156" i="1"/>
  <c r="J156" i="1"/>
  <c r="T156" i="1" s="1"/>
  <c r="F156" i="1"/>
  <c r="S156" i="1" s="1"/>
  <c r="R155" i="1"/>
  <c r="R157" i="1" s="1"/>
  <c r="N155" i="1"/>
  <c r="N157" i="1" s="1"/>
  <c r="J155" i="1"/>
  <c r="T155" i="1" s="1"/>
  <c r="T157" i="1" s="1"/>
  <c r="F155" i="1"/>
  <c r="F157" i="1" s="1"/>
  <c r="R152" i="1"/>
  <c r="Q152" i="1"/>
  <c r="P152" i="1"/>
  <c r="O152" i="1"/>
  <c r="M152" i="1"/>
  <c r="L152" i="1"/>
  <c r="K152" i="1"/>
  <c r="J152" i="1"/>
  <c r="I152" i="1"/>
  <c r="H152" i="1"/>
  <c r="G152" i="1"/>
  <c r="E152" i="1"/>
  <c r="D152" i="1"/>
  <c r="C152" i="1"/>
  <c r="B152" i="1"/>
  <c r="R151" i="1"/>
  <c r="N151" i="1"/>
  <c r="J151" i="1"/>
  <c r="F151" i="1"/>
  <c r="S151" i="1" s="1"/>
  <c r="R150" i="1"/>
  <c r="N150" i="1"/>
  <c r="N152" i="1" s="1"/>
  <c r="J150" i="1"/>
  <c r="F150" i="1"/>
  <c r="F152" i="1" s="1"/>
  <c r="Q147" i="1"/>
  <c r="P147" i="1"/>
  <c r="O147" i="1"/>
  <c r="M147" i="1"/>
  <c r="L147" i="1"/>
  <c r="K147" i="1"/>
  <c r="I147" i="1"/>
  <c r="H147" i="1"/>
  <c r="G147" i="1"/>
  <c r="E147" i="1"/>
  <c r="D147" i="1"/>
  <c r="C147" i="1"/>
  <c r="B147" i="1"/>
  <c r="R146" i="1"/>
  <c r="N146" i="1"/>
  <c r="J146" i="1"/>
  <c r="T146" i="1" s="1"/>
  <c r="F146" i="1"/>
  <c r="S146" i="1" s="1"/>
  <c r="R145" i="1"/>
  <c r="R147" i="1" s="1"/>
  <c r="N145" i="1"/>
  <c r="N147" i="1" s="1"/>
  <c r="J145" i="1"/>
  <c r="T145" i="1" s="1"/>
  <c r="T147" i="1" s="1"/>
  <c r="F145" i="1"/>
  <c r="F147" i="1" s="1"/>
  <c r="R142" i="1"/>
  <c r="Q142" i="1"/>
  <c r="P142" i="1"/>
  <c r="O142" i="1"/>
  <c r="M142" i="1"/>
  <c r="L142" i="1"/>
  <c r="K142" i="1"/>
  <c r="J142" i="1"/>
  <c r="I142" i="1"/>
  <c r="H142" i="1"/>
  <c r="G142" i="1"/>
  <c r="E142" i="1"/>
  <c r="D142" i="1"/>
  <c r="C142" i="1"/>
  <c r="B142" i="1"/>
  <c r="R141" i="1"/>
  <c r="N141" i="1"/>
  <c r="J141" i="1"/>
  <c r="F141" i="1"/>
  <c r="S141" i="1" s="1"/>
  <c r="R140" i="1"/>
  <c r="N140" i="1"/>
  <c r="N142" i="1" s="1"/>
  <c r="J140" i="1"/>
  <c r="F140" i="1"/>
  <c r="F142" i="1" s="1"/>
  <c r="Q137" i="1"/>
  <c r="P137" i="1"/>
  <c r="O137" i="1"/>
  <c r="M137" i="1"/>
  <c r="L137" i="1"/>
  <c r="K137" i="1"/>
  <c r="I137" i="1"/>
  <c r="H137" i="1"/>
  <c r="G137" i="1"/>
  <c r="E137" i="1"/>
  <c r="D137" i="1"/>
  <c r="C137" i="1"/>
  <c r="B137" i="1"/>
  <c r="R136" i="1"/>
  <c r="N136" i="1"/>
  <c r="J136" i="1"/>
  <c r="T136" i="1" s="1"/>
  <c r="F136" i="1"/>
  <c r="S136" i="1" s="1"/>
  <c r="R135" i="1"/>
  <c r="R137" i="1" s="1"/>
  <c r="N135" i="1"/>
  <c r="N137" i="1" s="1"/>
  <c r="J135" i="1"/>
  <c r="T135" i="1" s="1"/>
  <c r="T137" i="1" s="1"/>
  <c r="F135" i="1"/>
  <c r="F137" i="1" s="1"/>
  <c r="B132" i="1"/>
  <c r="B131" i="1"/>
  <c r="R130" i="1"/>
  <c r="Q130" i="1"/>
  <c r="P130" i="1"/>
  <c r="O130" i="1"/>
  <c r="M130" i="1"/>
  <c r="L130" i="1"/>
  <c r="K130" i="1"/>
  <c r="J130" i="1"/>
  <c r="I130" i="1"/>
  <c r="H130" i="1"/>
  <c r="G130" i="1"/>
  <c r="E130" i="1"/>
  <c r="D130" i="1"/>
  <c r="C130" i="1"/>
  <c r="B130" i="1"/>
  <c r="R129" i="1"/>
  <c r="N129" i="1"/>
  <c r="J129" i="1"/>
  <c r="F129" i="1"/>
  <c r="S129" i="1" s="1"/>
  <c r="R128" i="1"/>
  <c r="N128" i="1"/>
  <c r="N130" i="1" s="1"/>
  <c r="J128" i="1"/>
  <c r="F128" i="1"/>
  <c r="F130" i="1" s="1"/>
  <c r="Q127" i="1"/>
  <c r="P127" i="1"/>
  <c r="O127" i="1"/>
  <c r="M127" i="1"/>
  <c r="L127" i="1"/>
  <c r="K127" i="1"/>
  <c r="I127" i="1"/>
  <c r="H127" i="1"/>
  <c r="G127" i="1"/>
  <c r="E127" i="1"/>
  <c r="D127" i="1"/>
  <c r="C127" i="1"/>
  <c r="B127" i="1"/>
  <c r="R126" i="1"/>
  <c r="N126" i="1"/>
  <c r="J126" i="1"/>
  <c r="T126" i="1" s="1"/>
  <c r="F126" i="1"/>
  <c r="S126" i="1" s="1"/>
  <c r="R125" i="1"/>
  <c r="R127" i="1" s="1"/>
  <c r="N125" i="1"/>
  <c r="N127" i="1" s="1"/>
  <c r="J125" i="1"/>
  <c r="T125" i="1" s="1"/>
  <c r="T127" i="1" s="1"/>
  <c r="F125" i="1"/>
  <c r="F127" i="1" s="1"/>
  <c r="R119" i="1"/>
  <c r="N119" i="1"/>
  <c r="S119" i="1" s="1"/>
  <c r="T119" i="1" s="1"/>
  <c r="R118" i="1"/>
  <c r="N118" i="1"/>
  <c r="J118" i="1"/>
  <c r="F118" i="1"/>
  <c r="S118" i="1" s="1"/>
  <c r="B118" i="1"/>
  <c r="T118" i="1" s="1"/>
  <c r="R117" i="1"/>
  <c r="N117" i="1"/>
  <c r="J117" i="1"/>
  <c r="F117" i="1"/>
  <c r="S117" i="1" s="1"/>
  <c r="T117" i="1" s="1"/>
  <c r="R116" i="1"/>
  <c r="N116" i="1"/>
  <c r="J116" i="1"/>
  <c r="F116" i="1"/>
  <c r="S116" i="1" s="1"/>
  <c r="T116" i="1" s="1"/>
  <c r="R115" i="1"/>
  <c r="R113" i="1" s="1"/>
  <c r="N115" i="1"/>
  <c r="J115" i="1"/>
  <c r="J113" i="1" s="1"/>
  <c r="F115" i="1"/>
  <c r="S115" i="1" s="1"/>
  <c r="B115" i="1"/>
  <c r="R114" i="1"/>
  <c r="N114" i="1"/>
  <c r="N113" i="1" s="1"/>
  <c r="J114" i="1"/>
  <c r="F114" i="1"/>
  <c r="S114" i="1" s="1"/>
  <c r="Q113" i="1"/>
  <c r="P113" i="1"/>
  <c r="O113" i="1"/>
  <c r="M113" i="1"/>
  <c r="L113" i="1"/>
  <c r="K113" i="1"/>
  <c r="I113" i="1"/>
  <c r="H113" i="1"/>
  <c r="G113" i="1"/>
  <c r="E113" i="1"/>
  <c r="D113" i="1"/>
  <c r="C113" i="1"/>
  <c r="R112" i="1"/>
  <c r="N112" i="1"/>
  <c r="J112" i="1"/>
  <c r="F112" i="1"/>
  <c r="S112" i="1" s="1"/>
  <c r="T112" i="1" s="1"/>
  <c r="R111" i="1"/>
  <c r="N111" i="1"/>
  <c r="J111" i="1"/>
  <c r="F111" i="1"/>
  <c r="S111" i="1" s="1"/>
  <c r="T111" i="1" s="1"/>
  <c r="R110" i="1"/>
  <c r="N110" i="1"/>
  <c r="J110" i="1"/>
  <c r="F110" i="1"/>
  <c r="S110" i="1" s="1"/>
  <c r="T110" i="1" s="1"/>
  <c r="R109" i="1"/>
  <c r="N109" i="1"/>
  <c r="J109" i="1"/>
  <c r="F109" i="1"/>
  <c r="S109" i="1" s="1"/>
  <c r="T109" i="1" s="1"/>
  <c r="R108" i="1"/>
  <c r="N108" i="1"/>
  <c r="J108" i="1"/>
  <c r="F108" i="1"/>
  <c r="S108" i="1" s="1"/>
  <c r="T108" i="1" s="1"/>
  <c r="R107" i="1"/>
  <c r="N107" i="1"/>
  <c r="J107" i="1"/>
  <c r="F107" i="1"/>
  <c r="S107" i="1" s="1"/>
  <c r="T107" i="1" s="1"/>
  <c r="R106" i="1"/>
  <c r="N106" i="1"/>
  <c r="J106" i="1"/>
  <c r="F106" i="1"/>
  <c r="S106" i="1" s="1"/>
  <c r="T106" i="1" s="1"/>
  <c r="R105" i="1"/>
  <c r="N105" i="1"/>
  <c r="J105" i="1"/>
  <c r="F105" i="1"/>
  <c r="S105" i="1" s="1"/>
  <c r="T105" i="1" s="1"/>
  <c r="Q104" i="1"/>
  <c r="P104" i="1"/>
  <c r="R104" i="1" s="1"/>
  <c r="O104" i="1"/>
  <c r="M104" i="1"/>
  <c r="L104" i="1"/>
  <c r="N104" i="1" s="1"/>
  <c r="K104" i="1"/>
  <c r="J104" i="1"/>
  <c r="I104" i="1"/>
  <c r="H104" i="1"/>
  <c r="G104" i="1"/>
  <c r="F104" i="1"/>
  <c r="E104" i="1"/>
  <c r="D104" i="1"/>
  <c r="C104" i="1"/>
  <c r="B104" i="1"/>
  <c r="R103" i="1"/>
  <c r="N103" i="1"/>
  <c r="N96" i="1" s="1"/>
  <c r="J103" i="1"/>
  <c r="F103" i="1"/>
  <c r="S103" i="1" s="1"/>
  <c r="T103" i="1" s="1"/>
  <c r="R102" i="1"/>
  <c r="N102" i="1"/>
  <c r="J102" i="1"/>
  <c r="F102" i="1"/>
  <c r="S102" i="1" s="1"/>
  <c r="B102" i="1"/>
  <c r="R101" i="1"/>
  <c r="N101" i="1"/>
  <c r="J101" i="1"/>
  <c r="F101" i="1"/>
  <c r="R100" i="1"/>
  <c r="N100" i="1"/>
  <c r="J100" i="1"/>
  <c r="F100" i="1"/>
  <c r="S100" i="1" s="1"/>
  <c r="T100" i="1" s="1"/>
  <c r="R99" i="1"/>
  <c r="N99" i="1"/>
  <c r="J99" i="1"/>
  <c r="F99" i="1"/>
  <c r="R98" i="1"/>
  <c r="N98" i="1"/>
  <c r="J98" i="1"/>
  <c r="F98" i="1"/>
  <c r="S98" i="1" s="1"/>
  <c r="T98" i="1" s="1"/>
  <c r="R97" i="1"/>
  <c r="N97" i="1"/>
  <c r="J97" i="1"/>
  <c r="J96" i="1" s="1"/>
  <c r="F97" i="1"/>
  <c r="Q96" i="1"/>
  <c r="P96" i="1"/>
  <c r="R96" i="1" s="1"/>
  <c r="O96" i="1"/>
  <c r="M96" i="1"/>
  <c r="L96" i="1"/>
  <c r="K96" i="1"/>
  <c r="I96" i="1"/>
  <c r="H96" i="1"/>
  <c r="G96" i="1"/>
  <c r="E96" i="1"/>
  <c r="D96" i="1"/>
  <c r="C96" i="1"/>
  <c r="B96" i="1"/>
  <c r="R95" i="1"/>
  <c r="N95" i="1"/>
  <c r="J95" i="1"/>
  <c r="F95" i="1"/>
  <c r="S95" i="1" s="1"/>
  <c r="T95" i="1" s="1"/>
  <c r="R94" i="1"/>
  <c r="N94" i="1"/>
  <c r="J94" i="1"/>
  <c r="F94" i="1"/>
  <c r="S94" i="1" s="1"/>
  <c r="T94" i="1" s="1"/>
  <c r="R93" i="1"/>
  <c r="N93" i="1"/>
  <c r="J93" i="1"/>
  <c r="F93" i="1"/>
  <c r="S93" i="1" s="1"/>
  <c r="T93" i="1" s="1"/>
  <c r="R92" i="1"/>
  <c r="N92" i="1"/>
  <c r="J92" i="1"/>
  <c r="F92" i="1"/>
  <c r="S92" i="1" s="1"/>
  <c r="B92" i="1"/>
  <c r="R91" i="1"/>
  <c r="N91" i="1"/>
  <c r="J91" i="1"/>
  <c r="F91" i="1"/>
  <c r="B91" i="1"/>
  <c r="R90" i="1"/>
  <c r="N90" i="1"/>
  <c r="J90" i="1"/>
  <c r="F90" i="1"/>
  <c r="S90" i="1" s="1"/>
  <c r="T90" i="1" s="1"/>
  <c r="R89" i="1"/>
  <c r="N89" i="1"/>
  <c r="N84" i="1" s="1"/>
  <c r="J89" i="1"/>
  <c r="F89" i="1"/>
  <c r="S89" i="1" s="1"/>
  <c r="B89" i="1"/>
  <c r="R88" i="1"/>
  <c r="N88" i="1"/>
  <c r="J88" i="1"/>
  <c r="F88" i="1"/>
  <c r="S88" i="1" s="1"/>
  <c r="T88" i="1" s="1"/>
  <c r="R87" i="1"/>
  <c r="N87" i="1"/>
  <c r="J87" i="1"/>
  <c r="F87" i="1"/>
  <c r="S87" i="1" s="1"/>
  <c r="B87" i="1"/>
  <c r="T87" i="1" s="1"/>
  <c r="R86" i="1"/>
  <c r="N86" i="1"/>
  <c r="J86" i="1"/>
  <c r="F86" i="1"/>
  <c r="S86" i="1" s="1"/>
  <c r="T86" i="1" s="1"/>
  <c r="Z85" i="1"/>
  <c r="R85" i="1"/>
  <c r="R84" i="1" s="1"/>
  <c r="N85" i="1"/>
  <c r="J85" i="1"/>
  <c r="J84" i="1" s="1"/>
  <c r="F85" i="1"/>
  <c r="S85" i="1" s="1"/>
  <c r="B85" i="1"/>
  <c r="T85" i="1" s="1"/>
  <c r="Z84" i="1"/>
  <c r="Y84" i="1"/>
  <c r="Q84" i="1"/>
  <c r="P84" i="1"/>
  <c r="O84" i="1"/>
  <c r="M84" i="1"/>
  <c r="L84" i="1"/>
  <c r="K84" i="1"/>
  <c r="I84" i="1"/>
  <c r="H84" i="1"/>
  <c r="G84" i="1"/>
  <c r="E84" i="1"/>
  <c r="D84" i="1"/>
  <c r="C84" i="1"/>
  <c r="AB83" i="1"/>
  <c r="AB85" i="1" s="1"/>
  <c r="AA83" i="1"/>
  <c r="Y83" i="1"/>
  <c r="R83" i="1"/>
  <c r="N83" i="1"/>
  <c r="J83" i="1"/>
  <c r="F83" i="1"/>
  <c r="S83" i="1" s="1"/>
  <c r="AB82" i="1"/>
  <c r="AA82" i="1"/>
  <c r="AA85" i="1" s="1"/>
  <c r="Z82" i="1"/>
  <c r="Y82" i="1"/>
  <c r="R82" i="1"/>
  <c r="N82" i="1"/>
  <c r="J82" i="1"/>
  <c r="F82" i="1"/>
  <c r="S82" i="1" s="1"/>
  <c r="Z81" i="1"/>
  <c r="Y81" i="1"/>
  <c r="Y85" i="1" s="1"/>
  <c r="Y86" i="1" s="1"/>
  <c r="R81" i="1"/>
  <c r="N81" i="1"/>
  <c r="J81" i="1"/>
  <c r="F81" i="1"/>
  <c r="S81" i="1" s="1"/>
  <c r="Z80" i="1"/>
  <c r="Y80" i="1"/>
  <c r="R80" i="1"/>
  <c r="N80" i="1"/>
  <c r="J80" i="1"/>
  <c r="F80" i="1"/>
  <c r="S80" i="1" s="1"/>
  <c r="R79" i="1"/>
  <c r="N79" i="1"/>
  <c r="J79" i="1"/>
  <c r="F79" i="1"/>
  <c r="S79" i="1" s="1"/>
  <c r="R78" i="1"/>
  <c r="N78" i="1"/>
  <c r="J78" i="1"/>
  <c r="F78" i="1"/>
  <c r="S78" i="1" s="1"/>
  <c r="R77" i="1"/>
  <c r="N77" i="1"/>
  <c r="J77" i="1"/>
  <c r="F77" i="1"/>
  <c r="S77" i="1" s="1"/>
  <c r="R76" i="1"/>
  <c r="N76" i="1"/>
  <c r="J76" i="1"/>
  <c r="F76" i="1"/>
  <c r="S76" i="1" s="1"/>
  <c r="R75" i="1"/>
  <c r="N75" i="1"/>
  <c r="J75" i="1"/>
  <c r="F75" i="1"/>
  <c r="S75" i="1" s="1"/>
  <c r="R74" i="1"/>
  <c r="N74" i="1"/>
  <c r="J74" i="1"/>
  <c r="F74" i="1"/>
  <c r="S74" i="1" s="1"/>
  <c r="C74" i="1"/>
  <c r="R73" i="1"/>
  <c r="N73" i="1"/>
  <c r="J73" i="1"/>
  <c r="T73" i="1" s="1"/>
  <c r="F73" i="1"/>
  <c r="S73" i="1" s="1"/>
  <c r="R72" i="1"/>
  <c r="N72" i="1"/>
  <c r="J72" i="1"/>
  <c r="T72" i="1" s="1"/>
  <c r="F72" i="1"/>
  <c r="S72" i="1" s="1"/>
  <c r="S71" i="1" s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R70" i="1"/>
  <c r="N70" i="1"/>
  <c r="J70" i="1"/>
  <c r="F70" i="1"/>
  <c r="S70" i="1" s="1"/>
  <c r="T70" i="1" s="1"/>
  <c r="R69" i="1"/>
  <c r="N69" i="1"/>
  <c r="J69" i="1"/>
  <c r="F69" i="1"/>
  <c r="S69" i="1" s="1"/>
  <c r="B69" i="1"/>
  <c r="T69" i="1" s="1"/>
  <c r="R68" i="1"/>
  <c r="N68" i="1"/>
  <c r="J68" i="1"/>
  <c r="F68" i="1"/>
  <c r="S68" i="1" s="1"/>
  <c r="T68" i="1" s="1"/>
  <c r="AB67" i="1"/>
  <c r="R67" i="1"/>
  <c r="N67" i="1"/>
  <c r="J67" i="1"/>
  <c r="F67" i="1"/>
  <c r="S67" i="1" s="1"/>
  <c r="B67" i="1"/>
  <c r="T67" i="1" s="1"/>
  <c r="R66" i="1"/>
  <c r="N66" i="1"/>
  <c r="J66" i="1"/>
  <c r="F66" i="1"/>
  <c r="S66" i="1" s="1"/>
  <c r="T66" i="1" s="1"/>
  <c r="AA65" i="1"/>
  <c r="R65" i="1"/>
  <c r="N65" i="1"/>
  <c r="J65" i="1"/>
  <c r="F65" i="1"/>
  <c r="S65" i="1" s="1"/>
  <c r="T65" i="1" s="1"/>
  <c r="AA64" i="1"/>
  <c r="Z64" i="1"/>
  <c r="AD64" i="1" s="1"/>
  <c r="X64" i="1"/>
  <c r="R64" i="1"/>
  <c r="N64" i="1"/>
  <c r="J64" i="1"/>
  <c r="F64" i="1"/>
  <c r="S64" i="1" s="1"/>
  <c r="T64" i="1" s="1"/>
  <c r="C64" i="1"/>
  <c r="AC63" i="1"/>
  <c r="AC67" i="1" s="1"/>
  <c r="Q63" i="1"/>
  <c r="P63" i="1"/>
  <c r="O63" i="1"/>
  <c r="R63" i="1" s="1"/>
  <c r="M63" i="1"/>
  <c r="L63" i="1"/>
  <c r="K63" i="1"/>
  <c r="N63" i="1" s="1"/>
  <c r="I63" i="1"/>
  <c r="H63" i="1"/>
  <c r="G63" i="1"/>
  <c r="J63" i="1" s="1"/>
  <c r="E63" i="1"/>
  <c r="D63" i="1"/>
  <c r="C63" i="1"/>
  <c r="F63" i="1" s="1"/>
  <c r="S63" i="1" s="1"/>
  <c r="AB62" i="1"/>
  <c r="AA62" i="1"/>
  <c r="R62" i="1"/>
  <c r="N62" i="1"/>
  <c r="J62" i="1"/>
  <c r="F62" i="1"/>
  <c r="S62" i="1" s="1"/>
  <c r="Z61" i="1"/>
  <c r="R61" i="1"/>
  <c r="N61" i="1"/>
  <c r="N60" i="1" s="1"/>
  <c r="J61" i="1"/>
  <c r="F61" i="1"/>
  <c r="S61" i="1" s="1"/>
  <c r="AA60" i="1"/>
  <c r="Z60" i="1"/>
  <c r="AD60" i="1" s="1"/>
  <c r="X60" i="1"/>
  <c r="Q60" i="1"/>
  <c r="P60" i="1"/>
  <c r="O60" i="1"/>
  <c r="R60" i="1" s="1"/>
  <c r="M60" i="1"/>
  <c r="L60" i="1"/>
  <c r="K60" i="1"/>
  <c r="J60" i="1"/>
  <c r="I60" i="1"/>
  <c r="H60" i="1"/>
  <c r="G60" i="1"/>
  <c r="E60" i="1"/>
  <c r="D60" i="1"/>
  <c r="C60" i="1"/>
  <c r="B60" i="1"/>
  <c r="Z59" i="1"/>
  <c r="R59" i="1"/>
  <c r="N59" i="1"/>
  <c r="J59" i="1"/>
  <c r="F59" i="1"/>
  <c r="S59" i="1" s="1"/>
  <c r="T59" i="1" s="1"/>
  <c r="Z58" i="1"/>
  <c r="AD58" i="1" s="1"/>
  <c r="R58" i="1"/>
  <c r="N58" i="1"/>
  <c r="J58" i="1"/>
  <c r="F58" i="1"/>
  <c r="S58" i="1" s="1"/>
  <c r="B58" i="1"/>
  <c r="AA57" i="1"/>
  <c r="R57" i="1"/>
  <c r="N57" i="1"/>
  <c r="J57" i="1"/>
  <c r="F57" i="1"/>
  <c r="S57" i="1" s="1"/>
  <c r="T57" i="1" s="1"/>
  <c r="AA56" i="1"/>
  <c r="Z56" i="1"/>
  <c r="AD56" i="1" s="1"/>
  <c r="X56" i="1"/>
  <c r="R56" i="1"/>
  <c r="N56" i="1"/>
  <c r="J56" i="1"/>
  <c r="F56" i="1"/>
  <c r="S56" i="1" s="1"/>
  <c r="C56" i="1"/>
  <c r="B56" i="1"/>
  <c r="AA58" i="1" s="1"/>
  <c r="AD55" i="1"/>
  <c r="X55" i="1"/>
  <c r="R55" i="1"/>
  <c r="N55" i="1"/>
  <c r="J55" i="1"/>
  <c r="F55" i="1"/>
  <c r="S55" i="1" s="1"/>
  <c r="AD54" i="1"/>
  <c r="X54" i="1"/>
  <c r="R54" i="1"/>
  <c r="N54" i="1"/>
  <c r="N53" i="1" s="1"/>
  <c r="J54" i="1"/>
  <c r="F54" i="1"/>
  <c r="S54" i="1" s="1"/>
  <c r="AD53" i="1"/>
  <c r="Q53" i="1"/>
  <c r="P53" i="1"/>
  <c r="O53" i="1"/>
  <c r="R53" i="1" s="1"/>
  <c r="M53" i="1"/>
  <c r="L53" i="1"/>
  <c r="K53" i="1"/>
  <c r="J53" i="1"/>
  <c r="I53" i="1"/>
  <c r="H53" i="1"/>
  <c r="G53" i="1"/>
  <c r="E53" i="1"/>
  <c r="D53" i="1"/>
  <c r="C53" i="1"/>
  <c r="B53" i="1"/>
  <c r="AD52" i="1"/>
  <c r="R52" i="1"/>
  <c r="N52" i="1"/>
  <c r="J52" i="1"/>
  <c r="T52" i="1" s="1"/>
  <c r="F52" i="1"/>
  <c r="S52" i="1" s="1"/>
  <c r="AC51" i="1"/>
  <c r="AC69" i="1" s="1"/>
  <c r="AB51" i="1"/>
  <c r="AB69" i="1" s="1"/>
  <c r="R51" i="1"/>
  <c r="N51" i="1"/>
  <c r="J51" i="1"/>
  <c r="C51" i="1"/>
  <c r="F51" i="1" s="1"/>
  <c r="B51" i="1"/>
  <c r="R46" i="1"/>
  <c r="N46" i="1"/>
  <c r="J46" i="1"/>
  <c r="F46" i="1"/>
  <c r="T46" i="1" s="1"/>
  <c r="R45" i="1"/>
  <c r="N45" i="1"/>
  <c r="J45" i="1"/>
  <c r="F45" i="1"/>
  <c r="T45" i="1" s="1"/>
  <c r="R44" i="1"/>
  <c r="N44" i="1"/>
  <c r="J44" i="1"/>
  <c r="F44" i="1"/>
  <c r="T44" i="1" s="1"/>
  <c r="R43" i="1"/>
  <c r="N43" i="1"/>
  <c r="J43" i="1"/>
  <c r="F43" i="1"/>
  <c r="T43" i="1" s="1"/>
  <c r="R42" i="1"/>
  <c r="N42" i="1"/>
  <c r="J42" i="1"/>
  <c r="F42" i="1"/>
  <c r="T42" i="1" s="1"/>
  <c r="R41" i="1"/>
  <c r="N41" i="1"/>
  <c r="J41" i="1"/>
  <c r="F41" i="1"/>
  <c r="T41" i="1" s="1"/>
  <c r="Q40" i="1"/>
  <c r="P40" i="1"/>
  <c r="O40" i="1"/>
  <c r="R40" i="1" s="1"/>
  <c r="M40" i="1"/>
  <c r="L40" i="1"/>
  <c r="K40" i="1"/>
  <c r="N40" i="1" s="1"/>
  <c r="I40" i="1"/>
  <c r="H40" i="1"/>
  <c r="G40" i="1"/>
  <c r="J40" i="1" s="1"/>
  <c r="E40" i="1"/>
  <c r="D40" i="1"/>
  <c r="C40" i="1"/>
  <c r="F40" i="1" s="1"/>
  <c r="S40" i="1" s="1"/>
  <c r="B40" i="1"/>
  <c r="R39" i="1"/>
  <c r="R33" i="1" s="1"/>
  <c r="N39" i="1"/>
  <c r="J39" i="1"/>
  <c r="J33" i="1" s="1"/>
  <c r="F39" i="1"/>
  <c r="T38" i="1"/>
  <c r="R38" i="1"/>
  <c r="N38" i="1"/>
  <c r="J38" i="1"/>
  <c r="F38" i="1"/>
  <c r="S38" i="1" s="1"/>
  <c r="B38" i="1"/>
  <c r="B33" i="1" s="1"/>
  <c r="R37" i="1"/>
  <c r="N37" i="1"/>
  <c r="J37" i="1"/>
  <c r="F37" i="1"/>
  <c r="T37" i="1" s="1"/>
  <c r="R36" i="1"/>
  <c r="N36" i="1"/>
  <c r="J36" i="1"/>
  <c r="F36" i="1"/>
  <c r="T36" i="1" s="1"/>
  <c r="R35" i="1"/>
  <c r="N35" i="1"/>
  <c r="J35" i="1"/>
  <c r="F35" i="1"/>
  <c r="T35" i="1" s="1"/>
  <c r="R34" i="1"/>
  <c r="N34" i="1"/>
  <c r="J34" i="1"/>
  <c r="F34" i="1"/>
  <c r="Q33" i="1"/>
  <c r="P33" i="1"/>
  <c r="O33" i="1"/>
  <c r="M33" i="1"/>
  <c r="L33" i="1"/>
  <c r="K33" i="1"/>
  <c r="I33" i="1"/>
  <c r="H33" i="1"/>
  <c r="G33" i="1"/>
  <c r="E33" i="1"/>
  <c r="D33" i="1"/>
  <c r="C33" i="1"/>
  <c r="R32" i="1"/>
  <c r="N32" i="1"/>
  <c r="J32" i="1"/>
  <c r="T32" i="1" s="1"/>
  <c r="F32" i="1"/>
  <c r="T31" i="1"/>
  <c r="R31" i="1"/>
  <c r="N31" i="1"/>
  <c r="J31" i="1"/>
  <c r="F31" i="1"/>
  <c r="S31" i="1" s="1"/>
  <c r="R30" i="1"/>
  <c r="N30" i="1"/>
  <c r="J30" i="1"/>
  <c r="T30" i="1" s="1"/>
  <c r="F30" i="1"/>
  <c r="T29" i="1"/>
  <c r="R29" i="1"/>
  <c r="N29" i="1"/>
  <c r="J29" i="1"/>
  <c r="F29" i="1"/>
  <c r="S29" i="1" s="1"/>
  <c r="R28" i="1"/>
  <c r="N28" i="1"/>
  <c r="J28" i="1"/>
  <c r="T28" i="1" s="1"/>
  <c r="F28" i="1"/>
  <c r="T27" i="1"/>
  <c r="R27" i="1"/>
  <c r="N27" i="1"/>
  <c r="J27" i="1"/>
  <c r="F27" i="1"/>
  <c r="S27" i="1" s="1"/>
  <c r="R26" i="1"/>
  <c r="N26" i="1"/>
  <c r="J26" i="1"/>
  <c r="T26" i="1" s="1"/>
  <c r="F26" i="1"/>
  <c r="T24" i="1"/>
  <c r="R24" i="1"/>
  <c r="N24" i="1"/>
  <c r="J24" i="1"/>
  <c r="F24" i="1"/>
  <c r="S24" i="1" s="1"/>
  <c r="R23" i="1"/>
  <c r="N23" i="1"/>
  <c r="J23" i="1"/>
  <c r="T23" i="1" s="1"/>
  <c r="F23" i="1"/>
  <c r="T22" i="1"/>
  <c r="R22" i="1"/>
  <c r="N22" i="1"/>
  <c r="J22" i="1"/>
  <c r="F22" i="1"/>
  <c r="S22" i="1" s="1"/>
  <c r="X21" i="1"/>
  <c r="R20" i="1"/>
  <c r="N20" i="1"/>
  <c r="N19" i="1" s="1"/>
  <c r="J20" i="1"/>
  <c r="F20" i="1"/>
  <c r="Q19" i="1"/>
  <c r="P19" i="1"/>
  <c r="O19" i="1"/>
  <c r="M19" i="1"/>
  <c r="L19" i="1"/>
  <c r="K19" i="1"/>
  <c r="I19" i="1"/>
  <c r="H19" i="1"/>
  <c r="G19" i="1"/>
  <c r="E19" i="1"/>
  <c r="D19" i="1"/>
  <c r="C19" i="1"/>
  <c r="B19" i="1"/>
  <c r="R18" i="1"/>
  <c r="N18" i="1"/>
  <c r="J18" i="1"/>
  <c r="T18" i="1" s="1"/>
  <c r="F18" i="1"/>
  <c r="S18" i="1" s="1"/>
  <c r="R17" i="1"/>
  <c r="N17" i="1"/>
  <c r="J17" i="1"/>
  <c r="F17" i="1"/>
  <c r="S17" i="1" s="1"/>
  <c r="Q16" i="1"/>
  <c r="P16" i="1"/>
  <c r="R16" i="1" s="1"/>
  <c r="O16" i="1"/>
  <c r="M16" i="1"/>
  <c r="L16" i="1"/>
  <c r="N16" i="1" s="1"/>
  <c r="K16" i="1"/>
  <c r="I16" i="1"/>
  <c r="H16" i="1"/>
  <c r="J16" i="1" s="1"/>
  <c r="G16" i="1"/>
  <c r="E16" i="1"/>
  <c r="D16" i="1"/>
  <c r="F16" i="1" s="1"/>
  <c r="C16" i="1"/>
  <c r="B16" i="1"/>
  <c r="R15" i="1"/>
  <c r="N15" i="1"/>
  <c r="J15" i="1"/>
  <c r="T15" i="1" s="1"/>
  <c r="F15" i="1"/>
  <c r="S15" i="1" s="1"/>
  <c r="R14" i="1"/>
  <c r="N14" i="1"/>
  <c r="J14" i="1"/>
  <c r="F14" i="1"/>
  <c r="S14" i="1" s="1"/>
  <c r="R13" i="1"/>
  <c r="N13" i="1"/>
  <c r="J13" i="1"/>
  <c r="T13" i="1" s="1"/>
  <c r="F13" i="1"/>
  <c r="S13" i="1" s="1"/>
  <c r="X9" i="1" s="1"/>
  <c r="R12" i="1"/>
  <c r="N12" i="1"/>
  <c r="J12" i="1"/>
  <c r="F12" i="1"/>
  <c r="S12" i="1" s="1"/>
  <c r="X11" i="1"/>
  <c r="R11" i="1"/>
  <c r="N11" i="1"/>
  <c r="J11" i="1"/>
  <c r="T11" i="1" s="1"/>
  <c r="F11" i="1"/>
  <c r="S11" i="1" s="1"/>
  <c r="X8" i="1" s="1"/>
  <c r="R10" i="1"/>
  <c r="N10" i="1"/>
  <c r="N8" i="1" s="1"/>
  <c r="J10" i="1"/>
  <c r="F10" i="1"/>
  <c r="S10" i="1" s="1"/>
  <c r="R9" i="1"/>
  <c r="R8" i="1" s="1"/>
  <c r="N9" i="1"/>
  <c r="J9" i="1"/>
  <c r="T9" i="1" s="1"/>
  <c r="F9" i="1"/>
  <c r="S9" i="1" s="1"/>
  <c r="Q8" i="1"/>
  <c r="Q47" i="1" s="1"/>
  <c r="P8" i="1"/>
  <c r="O8" i="1"/>
  <c r="O47" i="1" s="1"/>
  <c r="M8" i="1"/>
  <c r="M47" i="1" s="1"/>
  <c r="L8" i="1"/>
  <c r="K8" i="1"/>
  <c r="K47" i="1" s="1"/>
  <c r="I8" i="1"/>
  <c r="I47" i="1" s="1"/>
  <c r="H8" i="1"/>
  <c r="G8" i="1"/>
  <c r="G47" i="1" s="1"/>
  <c r="E8" i="1"/>
  <c r="E47" i="1" s="1"/>
  <c r="D8" i="1"/>
  <c r="D47" i="1" s="1"/>
  <c r="C8" i="1"/>
  <c r="C47" i="1" s="1"/>
  <c r="B8" i="1"/>
  <c r="R7" i="1"/>
  <c r="N7" i="1"/>
  <c r="J7" i="1"/>
  <c r="F7" i="1"/>
  <c r="S7" i="1" s="1"/>
  <c r="R6" i="1"/>
  <c r="N6" i="1"/>
  <c r="J6" i="1"/>
  <c r="F6" i="1"/>
  <c r="S16" i="1" l="1"/>
  <c r="X12" i="1" s="1"/>
  <c r="S6" i="1"/>
  <c r="T7" i="1"/>
  <c r="X57" i="1"/>
  <c r="Z57" i="1"/>
  <c r="F8" i="1"/>
  <c r="H47" i="1"/>
  <c r="J8" i="1"/>
  <c r="L47" i="1"/>
  <c r="P47" i="1"/>
  <c r="T8" i="1"/>
  <c r="T10" i="1"/>
  <c r="T12" i="1"/>
  <c r="T14" i="1"/>
  <c r="T17" i="1"/>
  <c r="J19" i="1"/>
  <c r="R19" i="1"/>
  <c r="T19" i="1" s="1"/>
  <c r="S23" i="1"/>
  <c r="S26" i="1"/>
  <c r="S28" i="1"/>
  <c r="S30" i="1"/>
  <c r="S32" i="1"/>
  <c r="T34" i="1"/>
  <c r="F33" i="1"/>
  <c r="N33" i="1"/>
  <c r="N47" i="1" s="1"/>
  <c r="S34" i="1"/>
  <c r="S36" i="1"/>
  <c r="X65" i="1"/>
  <c r="Z65" i="1"/>
  <c r="AD65" i="1" s="1"/>
  <c r="S39" i="1"/>
  <c r="T39" i="1"/>
  <c r="S42" i="1"/>
  <c r="S44" i="1"/>
  <c r="S46" i="1"/>
  <c r="T51" i="1"/>
  <c r="S51" i="1"/>
  <c r="T58" i="1"/>
  <c r="R120" i="1"/>
  <c r="N120" i="1"/>
  <c r="J47" i="1"/>
  <c r="R47" i="1"/>
  <c r="T6" i="1"/>
  <c r="X62" i="1"/>
  <c r="Z62" i="1"/>
  <c r="AD62" i="1" s="1"/>
  <c r="T16" i="1"/>
  <c r="T20" i="1"/>
  <c r="F19" i="1"/>
  <c r="S20" i="1"/>
  <c r="S35" i="1"/>
  <c r="S37" i="1"/>
  <c r="S41" i="1"/>
  <c r="S43" i="1"/>
  <c r="S45" i="1"/>
  <c r="B47" i="1"/>
  <c r="T53" i="1"/>
  <c r="T40" i="1"/>
  <c r="F53" i="1"/>
  <c r="S53" i="1" s="1"/>
  <c r="T54" i="1"/>
  <c r="T55" i="1"/>
  <c r="T56" i="1"/>
  <c r="X58" i="1"/>
  <c r="X59" i="1"/>
  <c r="AA59" i="1"/>
  <c r="D120" i="1"/>
  <c r="F60" i="1"/>
  <c r="T60" i="1" s="1"/>
  <c r="H120" i="1"/>
  <c r="J120" i="1"/>
  <c r="L120" i="1"/>
  <c r="P120" i="1"/>
  <c r="T61" i="1"/>
  <c r="T62" i="1"/>
  <c r="B63" i="1"/>
  <c r="Z63" i="1"/>
  <c r="Z66" i="1"/>
  <c r="T74" i="1"/>
  <c r="T71" i="1" s="1"/>
  <c r="T75" i="1"/>
  <c r="T76" i="1"/>
  <c r="T77" i="1"/>
  <c r="T78" i="1"/>
  <c r="T79" i="1"/>
  <c r="T80" i="1"/>
  <c r="T81" i="1"/>
  <c r="T82" i="1"/>
  <c r="T83" i="1"/>
  <c r="B84" i="1"/>
  <c r="AA63" i="1" s="1"/>
  <c r="F84" i="1"/>
  <c r="T89" i="1"/>
  <c r="S91" i="1"/>
  <c r="S84" i="1" s="1"/>
  <c r="F96" i="1"/>
  <c r="S97" i="1"/>
  <c r="T97" i="1" s="1"/>
  <c r="S99" i="1"/>
  <c r="T99" i="1" s="1"/>
  <c r="S101" i="1"/>
  <c r="T101" i="1" s="1"/>
  <c r="S104" i="1"/>
  <c r="T104" i="1" s="1"/>
  <c r="S113" i="1"/>
  <c r="X16" i="1" s="1"/>
  <c r="T114" i="1"/>
  <c r="T113" i="1" s="1"/>
  <c r="T115" i="1"/>
  <c r="C120" i="1"/>
  <c r="E120" i="1"/>
  <c r="G120" i="1"/>
  <c r="I120" i="1"/>
  <c r="K120" i="1"/>
  <c r="M120" i="1"/>
  <c r="O120" i="1"/>
  <c r="Q120" i="1"/>
  <c r="T92" i="1"/>
  <c r="T102" i="1"/>
  <c r="B113" i="1"/>
  <c r="AA66" i="1" s="1"/>
  <c r="F113" i="1"/>
  <c r="S125" i="1"/>
  <c r="S127" i="1" s="1"/>
  <c r="J127" i="1"/>
  <c r="T128" i="1"/>
  <c r="T130" i="1" s="1"/>
  <c r="T129" i="1"/>
  <c r="S135" i="1"/>
  <c r="S137" i="1" s="1"/>
  <c r="J137" i="1"/>
  <c r="T140" i="1"/>
  <c r="T142" i="1" s="1"/>
  <c r="T141" i="1"/>
  <c r="S145" i="1"/>
  <c r="S147" i="1" s="1"/>
  <c r="J147" i="1"/>
  <c r="T150" i="1"/>
  <c r="T152" i="1" s="1"/>
  <c r="T151" i="1"/>
  <c r="S155" i="1"/>
  <c r="S157" i="1" s="1"/>
  <c r="J157" i="1"/>
  <c r="T160" i="1"/>
  <c r="T162" i="1" s="1"/>
  <c r="T161" i="1"/>
  <c r="S128" i="1"/>
  <c r="S130" i="1" s="1"/>
  <c r="S140" i="1"/>
  <c r="S142" i="1" s="1"/>
  <c r="S150" i="1"/>
  <c r="S152" i="1" s="1"/>
  <c r="S160" i="1"/>
  <c r="S162" i="1" s="1"/>
  <c r="T84" i="1" l="1"/>
  <c r="AA67" i="1"/>
  <c r="AD66" i="1"/>
  <c r="S96" i="1"/>
  <c r="T96" i="1"/>
  <c r="AD63" i="1"/>
  <c r="Z51" i="1"/>
  <c r="X52" i="1"/>
  <c r="X66" i="1"/>
  <c r="S19" i="1"/>
  <c r="X13" i="1" s="1"/>
  <c r="X63" i="1"/>
  <c r="AD59" i="1"/>
  <c r="S33" i="1"/>
  <c r="X15" i="1" s="1"/>
  <c r="X14" i="1"/>
  <c r="S8" i="1"/>
  <c r="X7" i="1" s="1"/>
  <c r="S47" i="1"/>
  <c r="X6" i="1"/>
  <c r="F47" i="1"/>
  <c r="AA61" i="1"/>
  <c r="AD61" i="1" s="1"/>
  <c r="X61" i="1"/>
  <c r="X67" i="1" s="1"/>
  <c r="T63" i="1"/>
  <c r="T120" i="1" s="1"/>
  <c r="F120" i="1"/>
  <c r="S60" i="1"/>
  <c r="B120" i="1"/>
  <c r="T91" i="1"/>
  <c r="T33" i="1"/>
  <c r="T47" i="1" s="1"/>
  <c r="Z67" i="1"/>
  <c r="AD57" i="1"/>
  <c r="Z69" i="1" l="1"/>
  <c r="AD67" i="1"/>
  <c r="S120" i="1"/>
  <c r="X10" i="1"/>
  <c r="X17" i="1" s="1"/>
  <c r="Y18" i="1" s="1"/>
  <c r="X51" i="1"/>
  <c r="X69" i="1" s="1"/>
  <c r="X53" i="1"/>
  <c r="AA51" i="1"/>
  <c r="AA69" i="1" s="1"/>
  <c r="AD51" i="1" l="1"/>
  <c r="AD69" i="1" s="1"/>
</calcChain>
</file>

<file path=xl/sharedStrings.xml><?xml version="1.0" encoding="utf-8"?>
<sst xmlns="http://schemas.openxmlformats.org/spreadsheetml/2006/main" count="331" uniqueCount="169">
  <si>
    <t>исполнение бюджета по МОУ Михайловская СОШ  (финансирование)</t>
  </si>
  <si>
    <t>Субвенция</t>
  </si>
  <si>
    <t>план год</t>
  </si>
  <si>
    <t>текущие расходы</t>
  </si>
  <si>
    <t>Исполнено с начала года</t>
  </si>
  <si>
    <t>Остаток</t>
  </si>
  <si>
    <t>907 07 02 0217203 611 Ф 16 4</t>
  </si>
  <si>
    <t xml:space="preserve">январь </t>
  </si>
  <si>
    <t>февраль</t>
  </si>
  <si>
    <t>март</t>
  </si>
  <si>
    <t>апрель</t>
  </si>
  <si>
    <t>май</t>
  </si>
  <si>
    <t>июнь</t>
  </si>
  <si>
    <t xml:space="preserve">исполнено    2 кв </t>
  </si>
  <si>
    <t>июль</t>
  </si>
  <si>
    <t>август</t>
  </si>
  <si>
    <t>сентябрь</t>
  </si>
  <si>
    <t xml:space="preserve">исполнено    3 кв </t>
  </si>
  <si>
    <t>октябрь</t>
  </si>
  <si>
    <t>ноябрь</t>
  </si>
  <si>
    <t>декабрь</t>
  </si>
  <si>
    <t xml:space="preserve">исполнено    4 кв </t>
  </si>
  <si>
    <t>исполнено с начала года</t>
  </si>
  <si>
    <t>отклонение</t>
  </si>
  <si>
    <t>211   /Заработная плата</t>
  </si>
  <si>
    <t>211   /Заработная плата (дошкольная группа)</t>
  </si>
  <si>
    <t>212  /Прочие выплаты</t>
  </si>
  <si>
    <t>суточные</t>
  </si>
  <si>
    <t>пособия до 3-х лет</t>
  </si>
  <si>
    <t>213   /Начисления на оплату труда</t>
  </si>
  <si>
    <t>213   /Начисления на оплату труда (дошкольная группа)</t>
  </si>
  <si>
    <t>221  /Услуги связи</t>
  </si>
  <si>
    <t>221  / Интернет</t>
  </si>
  <si>
    <t>222  /Транспортные услуги</t>
  </si>
  <si>
    <t>225  /Услуги по содержанию имущества</t>
  </si>
  <si>
    <t>заправка картриджей и ремонт оргтехники</t>
  </si>
  <si>
    <t>итого</t>
  </si>
  <si>
    <t>обслуживание компьютерной техники</t>
  </si>
  <si>
    <t>226  /Прочие услуги</t>
  </si>
  <si>
    <t>по лицевым</t>
  </si>
  <si>
    <t>услуги ЦБ</t>
  </si>
  <si>
    <t>внебюджет</t>
  </si>
  <si>
    <t>услуги ЦБ по УПК</t>
  </si>
  <si>
    <t>подписка</t>
  </si>
  <si>
    <t>проживание на курсах</t>
  </si>
  <si>
    <t>обслуживание интернет шлюза</t>
  </si>
  <si>
    <t>обслуживание сайта</t>
  </si>
  <si>
    <t>организация питания на сборах</t>
  </si>
  <si>
    <t>Приобретение журналов</t>
  </si>
  <si>
    <t>Программное обеспечение от "Гэндальф"</t>
  </si>
  <si>
    <t>услуга "Содружество"</t>
  </si>
  <si>
    <t>обслуживание програмного обеспечения</t>
  </si>
  <si>
    <t>262 / Пособие по социальной помощи населению</t>
  </si>
  <si>
    <t>290  /Прочие расходы</t>
  </si>
  <si>
    <t>310  /Увеличение стоимости основных средств</t>
  </si>
  <si>
    <t>учебники</t>
  </si>
  <si>
    <t>компьютеры</t>
  </si>
  <si>
    <t>наглядные пособия</t>
  </si>
  <si>
    <t>технические средства обучения</t>
  </si>
  <si>
    <t>резерв на заработную плату</t>
  </si>
  <si>
    <t>310/ Приобретения (дошкольная группа)</t>
  </si>
  <si>
    <t>340  /Увеличение стоимости материальных запасов</t>
  </si>
  <si>
    <t>моющие</t>
  </si>
  <si>
    <t>хоз.расходы</t>
  </si>
  <si>
    <t>канцелярск.тов</t>
  </si>
  <si>
    <t>комплектующие к комьютеру</t>
  </si>
  <si>
    <t>картриджи</t>
  </si>
  <si>
    <t>бензин</t>
  </si>
  <si>
    <t>Местный бюджет</t>
  </si>
  <si>
    <t>Испол.с нач.года</t>
  </si>
  <si>
    <t>907 07 02 0210259 611 Ф 00 4</t>
  </si>
  <si>
    <t>плановые назначения</t>
  </si>
  <si>
    <t xml:space="preserve">Областной </t>
  </si>
  <si>
    <t>Местный</t>
  </si>
  <si>
    <t>Противопожарные</t>
  </si>
  <si>
    <t>Террор</t>
  </si>
  <si>
    <t>Всего 611</t>
  </si>
  <si>
    <t>ВСЕГО</t>
  </si>
  <si>
    <t>Суб.мун.зад (обл)</t>
  </si>
  <si>
    <t>Суб.мун.зад (мест)</t>
  </si>
  <si>
    <t>Целев суб (обл)</t>
  </si>
  <si>
    <t>пособие до 3-х лет</t>
  </si>
  <si>
    <t>Целев суб (местн)</t>
  </si>
  <si>
    <t>221  /Услуги связи (телематика)</t>
  </si>
  <si>
    <t>подвоз учащихся</t>
  </si>
  <si>
    <t>поездки на курсы</t>
  </si>
  <si>
    <t>223  /Коммунальные услуги</t>
  </si>
  <si>
    <t>электроэнергия школы</t>
  </si>
  <si>
    <t>водопотребление по школам</t>
  </si>
  <si>
    <t>водоотведение по школам</t>
  </si>
  <si>
    <t>ЖБО по школам</t>
  </si>
  <si>
    <t>отопление ООО "Тепло"</t>
  </si>
  <si>
    <t>природный газ</t>
  </si>
  <si>
    <t>транспортировка газа</t>
  </si>
  <si>
    <t>225/ Услуги по содержанию имущества</t>
  </si>
  <si>
    <t>услуги СЭС</t>
  </si>
  <si>
    <t>вывоз ТБО</t>
  </si>
  <si>
    <t xml:space="preserve">тех.обслуживание газ.оборудования </t>
  </si>
  <si>
    <t>диагностика авто (ремонт)</t>
  </si>
  <si>
    <t>проверка дымоходов</t>
  </si>
  <si>
    <t>Текущий ремонт</t>
  </si>
  <si>
    <t>обслуживание АПС</t>
  </si>
  <si>
    <t>ф 00</t>
  </si>
  <si>
    <t>ф 12</t>
  </si>
  <si>
    <t>ф 17</t>
  </si>
  <si>
    <t>обслуживание АПК "ОКО" на 01</t>
  </si>
  <si>
    <t>Противоклещевая обработка</t>
  </si>
  <si>
    <t>замер сопративления в эл.сети</t>
  </si>
  <si>
    <t>поверка газовых счетчиков "Азия-ДОН"</t>
  </si>
  <si>
    <t xml:space="preserve">оплата услуг по ТО-1, ТО-2 </t>
  </si>
  <si>
    <t>226 / Прочие работы, услуги</t>
  </si>
  <si>
    <t>питание</t>
  </si>
  <si>
    <t>страхование автотранспорта</t>
  </si>
  <si>
    <t>отклонение целевые</t>
  </si>
  <si>
    <t>медицинский осмотр</t>
  </si>
  <si>
    <t>сертификат ключа ЭЦП</t>
  </si>
  <si>
    <t>обучение ответств по тепло и эл.хоз-ву</t>
  </si>
  <si>
    <t>обучение водителей (повыш. квалиф.)</t>
  </si>
  <si>
    <t>охрана объекта</t>
  </si>
  <si>
    <t>услуги по заподнению заявления</t>
  </si>
  <si>
    <t>обслуживание системы ГЛОНАСС</t>
  </si>
  <si>
    <t>проверка сметной стоимости</t>
  </si>
  <si>
    <t>эксплуатация подстанции</t>
  </si>
  <si>
    <t>290 / Прочие расходы</t>
  </si>
  <si>
    <t xml:space="preserve"> аккредитация</t>
  </si>
  <si>
    <t>транспортный налог</t>
  </si>
  <si>
    <t xml:space="preserve">налог на загрязнение </t>
  </si>
  <si>
    <t>налог на имущество</t>
  </si>
  <si>
    <t>земельный налог</t>
  </si>
  <si>
    <t xml:space="preserve">госпошлина </t>
  </si>
  <si>
    <t>штрафы</t>
  </si>
  <si>
    <t>310/ Увеличение стоимости основных средств</t>
  </si>
  <si>
    <t>340 / Увеличение стоимости материальных запасов</t>
  </si>
  <si>
    <t>уголь</t>
  </si>
  <si>
    <t>хозяйственные расходы</t>
  </si>
  <si>
    <t>масла</t>
  </si>
  <si>
    <t>материалы</t>
  </si>
  <si>
    <t>Расходы на организацию отдыха детей в каникулярное время в рамках подпрограммы "Развитие общего и дополнительного образования" мун.программы Тацинского района "Развитие образования"</t>
  </si>
  <si>
    <t>план годовой</t>
  </si>
  <si>
    <t>январь</t>
  </si>
  <si>
    <t>испол 1 кв</t>
  </si>
  <si>
    <t>испол 2 кв</t>
  </si>
  <si>
    <t>испол 3 кв</t>
  </si>
  <si>
    <t>испол 4 кв</t>
  </si>
  <si>
    <t>остаток ср-в</t>
  </si>
  <si>
    <r>
      <t>226</t>
    </r>
    <r>
      <rPr>
        <sz val="10"/>
        <rFont val="Arial Cyr"/>
        <charset val="204"/>
      </rPr>
      <t xml:space="preserve">   907 0707 0217313 612   17 фонд   питание </t>
    </r>
  </si>
  <si>
    <r>
      <t>226</t>
    </r>
    <r>
      <rPr>
        <sz val="10"/>
        <rFont val="Arial Cyr"/>
        <charset val="204"/>
      </rPr>
      <t xml:space="preserve">   907 0707 0212413 612   12 фонд   питание </t>
    </r>
  </si>
  <si>
    <t xml:space="preserve">340   907 0707 0217313 612   17 фонд   питание </t>
  </si>
  <si>
    <t xml:space="preserve">340   907 0707 0212413 612   12 фонд   питание </t>
  </si>
  <si>
    <t>17-800</t>
  </si>
  <si>
    <t>12-800</t>
  </si>
  <si>
    <t>Организация трудоустройства несовершенно летних детей в каникулярное время</t>
  </si>
  <si>
    <r>
      <t>211</t>
    </r>
    <r>
      <rPr>
        <sz val="10"/>
        <rFont val="Arial Cyr"/>
        <charset val="204"/>
      </rPr>
      <t xml:space="preserve">   </t>
    </r>
    <r>
      <rPr>
        <sz val="10"/>
        <color indexed="10"/>
        <rFont val="Arial Cyr"/>
        <charset val="204"/>
      </rPr>
      <t xml:space="preserve">907 0707 0217313 612  </t>
    </r>
  </si>
  <si>
    <r>
      <t>213</t>
    </r>
    <r>
      <rPr>
        <sz val="10"/>
        <rFont val="Arial Cyr"/>
        <charset val="204"/>
      </rPr>
      <t xml:space="preserve">   </t>
    </r>
    <r>
      <rPr>
        <sz val="10"/>
        <color indexed="10"/>
        <rFont val="Arial Cyr"/>
        <charset val="204"/>
      </rPr>
      <t>907 0707 0212413 612</t>
    </r>
    <r>
      <rPr>
        <sz val="10"/>
        <rFont val="Arial Cyr"/>
        <charset val="204"/>
      </rPr>
      <t xml:space="preserve">   </t>
    </r>
  </si>
  <si>
    <t>Энергетическое обследование и изготовление энергопаспортов</t>
  </si>
  <si>
    <t>907 0702 1812478 612 226 О05</t>
  </si>
  <si>
    <t>226/ Изготовление энергопаспортов</t>
  </si>
  <si>
    <t>Оценка условий труда</t>
  </si>
  <si>
    <t>907 0702 0212417 612 226 О08</t>
  </si>
  <si>
    <t>226/ Оценка условий труда</t>
  </si>
  <si>
    <t>Приобретение насосов</t>
  </si>
  <si>
    <t>907 0702 0212409 612 310 О06</t>
  </si>
  <si>
    <t>310/ Приобретение насосов</t>
  </si>
  <si>
    <t>Устройство ограждения</t>
  </si>
  <si>
    <t xml:space="preserve">907 0702 0214002 464 И01 </t>
  </si>
  <si>
    <t>310/ Устройство ограждения</t>
  </si>
  <si>
    <t>Монтаж системы видеонаблюдения</t>
  </si>
  <si>
    <t>907 0702 0822435 612 О07</t>
  </si>
  <si>
    <t>226/ Монтаж системы видеонаблюдения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</si>
</sst>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 Cyr"/>
      <charset val="204"/>
    </font>
    <font>
      <sz val="10"/>
      <color indexed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i/>
      <sz val="10"/>
      <name val="Arial"/>
      <charset val="204"/>
    </font>
    <font>
      <sz val="10"/>
      <color indexed="8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5"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0" fillId="2" borderId="0" xfId="0" applyFill="1"/>
    <xf numFmtId="0" fontId="0" fillId="0" borderId="0" xfId="0" applyFill="1"/>
    <xf numFmtId="0" fontId="0" fillId="0" borderId="1" xfId="0" applyFont="1" applyFill="1" applyBorder="1"/>
    <xf numFmtId="2" fontId="4" fillId="0" borderId="2" xfId="0" applyNumberFormat="1" applyFont="1" applyFill="1" applyBorder="1"/>
    <xf numFmtId="2" fontId="0" fillId="0" borderId="0" xfId="0" applyNumberFormat="1" applyFill="1" applyBorder="1"/>
    <xf numFmtId="2" fontId="4" fillId="0" borderId="0" xfId="0" applyNumberFormat="1" applyFont="1" applyFill="1" applyBorder="1"/>
    <xf numFmtId="2" fontId="4" fillId="0" borderId="3" xfId="0" applyNumberFormat="1" applyFont="1" applyFill="1" applyBorder="1"/>
    <xf numFmtId="2" fontId="4" fillId="0" borderId="4" xfId="0" applyNumberFormat="1" applyFont="1" applyFill="1" applyBorder="1"/>
    <xf numFmtId="2" fontId="4" fillId="0" borderId="5" xfId="0" applyNumberFormat="1" applyFont="1" applyFill="1" applyBorder="1"/>
    <xf numFmtId="0" fontId="2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4" xfId="0" applyNumberFormat="1" applyBorder="1"/>
    <xf numFmtId="49" fontId="6" fillId="0" borderId="1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3" borderId="11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2" fontId="0" fillId="0" borderId="11" xfId="0" applyNumberFormat="1" applyBorder="1" applyAlignment="1">
      <alignment horizontal="center" wrapText="1"/>
    </xf>
    <xf numFmtId="0" fontId="5" fillId="3" borderId="11" xfId="0" applyFont="1" applyFill="1" applyBorder="1" applyAlignment="1">
      <alignment horizontal="center" vertical="center" wrapText="1"/>
    </xf>
    <xf numFmtId="2" fontId="5" fillId="0" borderId="11" xfId="0" applyNumberFormat="1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6" fillId="4" borderId="13" xfId="0" applyFont="1" applyFill="1" applyBorder="1"/>
    <xf numFmtId="43" fontId="4" fillId="4" borderId="14" xfId="0" applyNumberFormat="1" applyFont="1" applyFill="1" applyBorder="1"/>
    <xf numFmtId="43" fontId="5" fillId="4" borderId="5" xfId="0" applyNumberFormat="1" applyFont="1" applyFill="1" applyBorder="1"/>
    <xf numFmtId="43" fontId="5" fillId="4" borderId="11" xfId="0" applyNumberFormat="1" applyFont="1" applyFill="1" applyBorder="1"/>
    <xf numFmtId="43" fontId="4" fillId="4" borderId="11" xfId="0" applyNumberFormat="1" applyFont="1" applyFill="1" applyBorder="1"/>
    <xf numFmtId="2" fontId="4" fillId="4" borderId="11" xfId="0" applyNumberFormat="1" applyFont="1" applyFill="1" applyBorder="1"/>
    <xf numFmtId="2" fontId="4" fillId="4" borderId="15" xfId="0" applyNumberFormat="1" applyFont="1" applyFill="1" applyBorder="1"/>
    <xf numFmtId="2" fontId="4" fillId="4" borderId="7" xfId="0" applyNumberFormat="1" applyFont="1" applyFill="1" applyBorder="1"/>
    <xf numFmtId="0" fontId="5" fillId="0" borderId="0" xfId="0" applyFont="1" applyFill="1" applyBorder="1"/>
    <xf numFmtId="0" fontId="4" fillId="0" borderId="0" xfId="0" applyFont="1" applyFill="1" applyBorder="1"/>
    <xf numFmtId="43" fontId="0" fillId="0" borderId="11" xfId="0" applyNumberFormat="1" applyFill="1" applyBorder="1"/>
    <xf numFmtId="0" fontId="0" fillId="0" borderId="11" xfId="0" applyFill="1" applyBorder="1"/>
    <xf numFmtId="0" fontId="6" fillId="5" borderId="13" xfId="0" applyFont="1" applyFill="1" applyBorder="1"/>
    <xf numFmtId="43" fontId="4" fillId="5" borderId="14" xfId="0" applyNumberFormat="1" applyFont="1" applyFill="1" applyBorder="1"/>
    <xf numFmtId="43" fontId="5" fillId="5" borderId="0" xfId="0" applyNumberFormat="1" applyFont="1" applyFill="1" applyBorder="1"/>
    <xf numFmtId="43" fontId="4" fillId="5" borderId="11" xfId="0" applyNumberFormat="1" applyFont="1" applyFill="1" applyBorder="1"/>
    <xf numFmtId="2" fontId="4" fillId="5" borderId="11" xfId="0" applyNumberFormat="1" applyFont="1" applyFill="1" applyBorder="1"/>
    <xf numFmtId="2" fontId="4" fillId="5" borderId="15" xfId="0" applyNumberFormat="1" applyFont="1" applyFill="1" applyBorder="1"/>
    <xf numFmtId="43" fontId="5" fillId="5" borderId="5" xfId="0" applyNumberFormat="1" applyFont="1" applyFill="1" applyBorder="1"/>
    <xf numFmtId="2" fontId="4" fillId="5" borderId="7" xfId="0" applyNumberFormat="1" applyFont="1" applyFill="1" applyBorder="1"/>
    <xf numFmtId="0" fontId="4" fillId="0" borderId="0" xfId="0" applyFont="1" applyFill="1" applyBorder="1" applyAlignment="1">
      <alignment horizontal="right"/>
    </xf>
    <xf numFmtId="43" fontId="4" fillId="0" borderId="11" xfId="0" applyNumberFormat="1" applyFont="1" applyFill="1" applyBorder="1"/>
    <xf numFmtId="0" fontId="4" fillId="0" borderId="11" xfId="0" applyFont="1" applyFill="1" applyBorder="1"/>
    <xf numFmtId="0" fontId="7" fillId="0" borderId="13" xfId="0" applyFont="1" applyFill="1" applyBorder="1" applyAlignment="1">
      <alignment horizontal="right"/>
    </xf>
    <xf numFmtId="43" fontId="5" fillId="0" borderId="2" xfId="0" applyNumberFormat="1" applyFont="1" applyBorder="1"/>
    <xf numFmtId="43" fontId="5" fillId="0" borderId="3" xfId="0" applyNumberFormat="1" applyFont="1" applyBorder="1"/>
    <xf numFmtId="43" fontId="5" fillId="0" borderId="8" xfId="0" applyNumberFormat="1" applyFont="1" applyBorder="1"/>
    <xf numFmtId="2" fontId="0" fillId="5" borderId="7" xfId="0" applyNumberFormat="1" applyFill="1" applyBorder="1"/>
    <xf numFmtId="0" fontId="7" fillId="0" borderId="14" xfId="0" applyFont="1" applyFill="1" applyBorder="1" applyAlignment="1">
      <alignment horizontal="right"/>
    </xf>
    <xf numFmtId="43" fontId="5" fillId="0" borderId="11" xfId="0" applyNumberFormat="1" applyFont="1" applyBorder="1"/>
    <xf numFmtId="0" fontId="6" fillId="4" borderId="14" xfId="0" applyFont="1" applyFill="1" applyBorder="1"/>
    <xf numFmtId="43" fontId="0" fillId="4" borderId="11" xfId="0" applyNumberFormat="1" applyFill="1" applyBorder="1"/>
    <xf numFmtId="0" fontId="6" fillId="5" borderId="14" xfId="0" applyFont="1" applyFill="1" applyBorder="1"/>
    <xf numFmtId="43" fontId="0" fillId="5" borderId="11" xfId="0" applyNumberFormat="1" applyFill="1" applyBorder="1"/>
    <xf numFmtId="43" fontId="5" fillId="0" borderId="11" xfId="0" applyNumberFormat="1" applyFont="1" applyFill="1" applyBorder="1"/>
    <xf numFmtId="2" fontId="4" fillId="0" borderId="7" xfId="0" applyNumberFormat="1" applyFont="1" applyFill="1" applyBorder="1"/>
    <xf numFmtId="43" fontId="0" fillId="0" borderId="0" xfId="0" applyNumberFormat="1" applyFill="1" applyBorder="1" applyAlignment="1">
      <alignment horizontal="center"/>
    </xf>
    <xf numFmtId="43" fontId="4" fillId="0" borderId="0" xfId="0" applyNumberFormat="1" applyFont="1" applyFill="1" applyBorder="1"/>
    <xf numFmtId="43" fontId="0" fillId="0" borderId="0" xfId="0" applyNumberFormat="1" applyFill="1" applyBorder="1"/>
    <xf numFmtId="0" fontId="6" fillId="4" borderId="14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right"/>
    </xf>
    <xf numFmtId="0" fontId="7" fillId="0" borderId="5" xfId="0" applyFont="1" applyFill="1" applyBorder="1" applyAlignment="1">
      <alignment horizontal="right"/>
    </xf>
    <xf numFmtId="43" fontId="0" fillId="6" borderId="11" xfId="0" applyNumberFormat="1" applyFill="1" applyBorder="1"/>
    <xf numFmtId="0" fontId="6" fillId="0" borderId="0" xfId="0" applyFont="1" applyFill="1" applyBorder="1" applyAlignment="1">
      <alignment horizontal="right"/>
    </xf>
    <xf numFmtId="0" fontId="6" fillId="5" borderId="0" xfId="0" applyFont="1" applyFill="1" applyBorder="1" applyAlignment="1">
      <alignment horizontal="left"/>
    </xf>
    <xf numFmtId="43" fontId="5" fillId="5" borderId="11" xfId="0" applyNumberFormat="1" applyFont="1" applyFill="1" applyBorder="1"/>
    <xf numFmtId="0" fontId="6" fillId="4" borderId="16" xfId="0" applyFont="1" applyFill="1" applyBorder="1"/>
    <xf numFmtId="0" fontId="7" fillId="0" borderId="11" xfId="0" applyFont="1" applyFill="1" applyBorder="1" applyAlignment="1">
      <alignment horizontal="right"/>
    </xf>
    <xf numFmtId="43" fontId="5" fillId="0" borderId="5" xfId="0" applyNumberFormat="1" applyFont="1" applyFill="1" applyBorder="1"/>
    <xf numFmtId="43" fontId="0" fillId="0" borderId="5" xfId="0" applyNumberFormat="1" applyFill="1" applyBorder="1"/>
    <xf numFmtId="2" fontId="4" fillId="7" borderId="11" xfId="0" applyNumberFormat="1" applyFont="1" applyFill="1" applyBorder="1"/>
    <xf numFmtId="43" fontId="0" fillId="0" borderId="15" xfId="0" applyNumberFormat="1" applyFill="1" applyBorder="1"/>
    <xf numFmtId="0" fontId="7" fillId="0" borderId="8" xfId="0" applyFont="1" applyFill="1" applyBorder="1" applyAlignment="1">
      <alignment horizontal="right"/>
    </xf>
    <xf numFmtId="43" fontId="5" fillId="0" borderId="17" xfId="0" applyNumberFormat="1" applyFont="1" applyFill="1" applyBorder="1"/>
    <xf numFmtId="43" fontId="0" fillId="0" borderId="3" xfId="0" applyNumberFormat="1" applyFill="1" applyBorder="1"/>
    <xf numFmtId="0" fontId="4" fillId="8" borderId="11" xfId="0" applyFont="1" applyFill="1" applyBorder="1"/>
    <xf numFmtId="43" fontId="4" fillId="8" borderId="11" xfId="0" applyNumberFormat="1" applyFont="1" applyFill="1" applyBorder="1"/>
    <xf numFmtId="0" fontId="0" fillId="0" borderId="9" xfId="0" applyFont="1" applyFill="1" applyBorder="1" applyAlignment="1"/>
    <xf numFmtId="2" fontId="0" fillId="0" borderId="9" xfId="0" applyNumberFormat="1" applyFill="1" applyBorder="1" applyAlignment="1"/>
    <xf numFmtId="0" fontId="6" fillId="0" borderId="8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1" xfId="0" applyBorder="1" applyAlignment="1">
      <alignment horizontal="center"/>
    </xf>
    <xf numFmtId="2" fontId="0" fillId="0" borderId="8" xfId="0" applyNumberFormat="1" applyBorder="1" applyAlignment="1">
      <alignment horizontal="center" wrapText="1"/>
    </xf>
    <xf numFmtId="2" fontId="5" fillId="0" borderId="8" xfId="0" applyNumberFormat="1" applyFont="1" applyBorder="1" applyAlignment="1">
      <alignment horizontal="center" wrapText="1"/>
    </xf>
    <xf numFmtId="0" fontId="0" fillId="0" borderId="11" xfId="0" applyFont="1" applyBorder="1" applyAlignment="1">
      <alignment horizontal="center"/>
    </xf>
    <xf numFmtId="0" fontId="0" fillId="3" borderId="11" xfId="0" applyFont="1" applyFill="1" applyBorder="1" applyAlignment="1">
      <alignment horizontal="center" vertical="center" wrapText="1"/>
    </xf>
    <xf numFmtId="2" fontId="0" fillId="0" borderId="12" xfId="0" applyNumberForma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43" fontId="4" fillId="4" borderId="5" xfId="0" applyNumberFormat="1" applyFont="1" applyFill="1" applyBorder="1"/>
    <xf numFmtId="2" fontId="4" fillId="4" borderId="5" xfId="0" applyNumberFormat="1" applyFont="1" applyFill="1" applyBorder="1"/>
    <xf numFmtId="43" fontId="5" fillId="9" borderId="11" xfId="0" applyNumberFormat="1" applyFont="1" applyFill="1" applyBorder="1"/>
    <xf numFmtId="0" fontId="5" fillId="0" borderId="11" xfId="0" applyFont="1" applyFill="1" applyBorder="1"/>
    <xf numFmtId="43" fontId="4" fillId="4" borderId="0" xfId="0" applyNumberFormat="1" applyFont="1" applyFill="1" applyBorder="1"/>
    <xf numFmtId="0" fontId="6" fillId="4" borderId="11" xfId="0" applyFont="1" applyFill="1" applyBorder="1"/>
    <xf numFmtId="0" fontId="7" fillId="6" borderId="11" xfId="0" applyFont="1" applyFill="1" applyBorder="1" applyAlignment="1">
      <alignment horizontal="right"/>
    </xf>
    <xf numFmtId="43" fontId="5" fillId="6" borderId="11" xfId="0" applyNumberFormat="1" applyFont="1" applyFill="1" applyBorder="1"/>
    <xf numFmtId="43" fontId="4" fillId="6" borderId="11" xfId="0" applyNumberFormat="1" applyFont="1" applyFill="1" applyBorder="1"/>
    <xf numFmtId="43" fontId="5" fillId="2" borderId="11" xfId="0" applyNumberFormat="1" applyFont="1" applyFill="1" applyBorder="1"/>
    <xf numFmtId="2" fontId="5" fillId="6" borderId="11" xfId="0" applyNumberFormat="1" applyFont="1" applyFill="1" applyBorder="1"/>
    <xf numFmtId="2" fontId="0" fillId="5" borderId="5" xfId="0" applyNumberFormat="1" applyFill="1" applyBorder="1"/>
    <xf numFmtId="2" fontId="4" fillId="0" borderId="11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right"/>
    </xf>
    <xf numFmtId="43" fontId="0" fillId="2" borderId="11" xfId="0" applyNumberFormat="1" applyFill="1" applyBorder="1"/>
    <xf numFmtId="43" fontId="0" fillId="8" borderId="11" xfId="0" applyNumberFormat="1" applyFill="1" applyBorder="1"/>
    <xf numFmtId="0" fontId="6" fillId="10" borderId="11" xfId="0" applyFont="1" applyFill="1" applyBorder="1"/>
    <xf numFmtId="43" fontId="4" fillId="10" borderId="11" xfId="0" applyNumberFormat="1" applyFont="1" applyFill="1" applyBorder="1"/>
    <xf numFmtId="2" fontId="4" fillId="10" borderId="5" xfId="0" applyNumberFormat="1" applyFont="1" applyFill="1" applyBorder="1"/>
    <xf numFmtId="43" fontId="0" fillId="0" borderId="11" xfId="0" applyNumberFormat="1" applyFill="1" applyBorder="1" applyAlignment="1">
      <alignment horizontal="center"/>
    </xf>
    <xf numFmtId="2" fontId="7" fillId="6" borderId="11" xfId="0" applyNumberFormat="1" applyFont="1" applyFill="1" applyBorder="1" applyAlignment="1">
      <alignment horizontal="right"/>
    </xf>
    <xf numFmtId="2" fontId="0" fillId="0" borderId="11" xfId="0" applyNumberFormat="1" applyFill="1" applyBorder="1" applyAlignment="1">
      <alignment horizontal="center"/>
    </xf>
    <xf numFmtId="0" fontId="4" fillId="0" borderId="11" xfId="0" applyFont="1" applyFill="1" applyBorder="1" applyAlignment="1">
      <alignment horizontal="right"/>
    </xf>
    <xf numFmtId="43" fontId="3" fillId="0" borderId="11" xfId="0" applyNumberFormat="1" applyFont="1" applyFill="1" applyBorder="1"/>
    <xf numFmtId="43" fontId="0" fillId="11" borderId="11" xfId="0" applyNumberFormat="1" applyFill="1" applyBorder="1"/>
    <xf numFmtId="0" fontId="6" fillId="12" borderId="11" xfId="0" applyFont="1" applyFill="1" applyBorder="1"/>
    <xf numFmtId="43" fontId="4" fillId="12" borderId="11" xfId="0" applyNumberFormat="1" applyFont="1" applyFill="1" applyBorder="1"/>
    <xf numFmtId="2" fontId="4" fillId="5" borderId="5" xfId="0" applyNumberFormat="1" applyFont="1" applyFill="1" applyBorder="1"/>
    <xf numFmtId="9" fontId="8" fillId="0" borderId="11" xfId="1" applyFont="1" applyFill="1" applyBorder="1" applyAlignment="1">
      <alignment horizontal="right"/>
    </xf>
    <xf numFmtId="43" fontId="9" fillId="0" borderId="11" xfId="0" applyNumberFormat="1" applyFont="1" applyFill="1" applyBorder="1"/>
    <xf numFmtId="2" fontId="7" fillId="0" borderId="11" xfId="0" applyNumberFormat="1" applyFont="1" applyFill="1" applyBorder="1" applyAlignment="1">
      <alignment horizontal="right"/>
    </xf>
    <xf numFmtId="43" fontId="4" fillId="0" borderId="11" xfId="0" applyNumberFormat="1" applyFont="1" applyFill="1" applyBorder="1" applyAlignment="1">
      <alignment horizontal="center"/>
    </xf>
    <xf numFmtId="1" fontId="0" fillId="0" borderId="0" xfId="0" applyNumberFormat="1" applyFill="1" applyBorder="1"/>
    <xf numFmtId="2" fontId="0" fillId="0" borderId="11" xfId="0" applyNumberFormat="1" applyFill="1" applyBorder="1"/>
    <xf numFmtId="43" fontId="3" fillId="6" borderId="11" xfId="0" applyNumberFormat="1" applyFont="1" applyFill="1" applyBorder="1"/>
    <xf numFmtId="0" fontId="6" fillId="13" borderId="11" xfId="0" applyFont="1" applyFill="1" applyBorder="1"/>
    <xf numFmtId="43" fontId="4" fillId="13" borderId="11" xfId="0" applyNumberFormat="1" applyFont="1" applyFill="1" applyBorder="1"/>
    <xf numFmtId="1" fontId="0" fillId="0" borderId="0" xfId="0" applyNumberFormat="1" applyFont="1" applyFill="1" applyBorder="1"/>
    <xf numFmtId="43" fontId="0" fillId="0" borderId="11" xfId="0" applyNumberFormat="1" applyFont="1" applyFill="1" applyBorder="1"/>
    <xf numFmtId="2" fontId="0" fillId="4" borderId="11" xfId="0" applyNumberFormat="1" applyFill="1" applyBorder="1"/>
    <xf numFmtId="2" fontId="0" fillId="4" borderId="5" xfId="0" applyNumberFormat="1" applyFill="1" applyBorder="1"/>
    <xf numFmtId="0" fontId="0" fillId="0" borderId="0" xfId="0" applyFill="1" applyBorder="1" applyAlignment="1">
      <alignment horizontal="right"/>
    </xf>
    <xf numFmtId="1" fontId="4" fillId="0" borderId="0" xfId="0" applyNumberFormat="1" applyFont="1" applyFill="1" applyBorder="1"/>
    <xf numFmtId="0" fontId="6" fillId="14" borderId="11" xfId="0" applyFont="1" applyFill="1" applyBorder="1"/>
    <xf numFmtId="43" fontId="4" fillId="14" borderId="11" xfId="0" applyNumberFormat="1" applyFont="1" applyFill="1" applyBorder="1"/>
    <xf numFmtId="2" fontId="4" fillId="14" borderId="5" xfId="0" applyNumberFormat="1" applyFont="1" applyFill="1" applyBorder="1"/>
    <xf numFmtId="0" fontId="6" fillId="15" borderId="11" xfId="0" applyFont="1" applyFill="1" applyBorder="1"/>
    <xf numFmtId="43" fontId="4" fillId="15" borderId="11" xfId="0" applyNumberFormat="1" applyFont="1" applyFill="1" applyBorder="1"/>
    <xf numFmtId="2" fontId="4" fillId="16" borderId="5" xfId="0" applyNumberFormat="1" applyFont="1" applyFill="1" applyBorder="1"/>
    <xf numFmtId="0" fontId="6" fillId="2" borderId="11" xfId="0" applyFont="1" applyFill="1" applyBorder="1"/>
    <xf numFmtId="43" fontId="4" fillId="2" borderId="11" xfId="0" applyNumberFormat="1" applyFont="1" applyFill="1" applyBorder="1"/>
    <xf numFmtId="2" fontId="5" fillId="0" borderId="11" xfId="0" applyNumberFormat="1" applyFont="1" applyFill="1" applyBorder="1"/>
    <xf numFmtId="0" fontId="4" fillId="7" borderId="11" xfId="0" applyFont="1" applyFill="1" applyBorder="1"/>
    <xf numFmtId="43" fontId="4" fillId="8" borderId="11" xfId="0" applyNumberFormat="1" applyFont="1" applyFill="1" applyBorder="1" applyAlignment="1">
      <alignment horizontal="center"/>
    </xf>
    <xf numFmtId="43" fontId="4" fillId="0" borderId="11" xfId="0" applyNumberFormat="1" applyFont="1" applyFill="1" applyBorder="1" applyAlignment="1">
      <alignment horizontal="right"/>
    </xf>
    <xf numFmtId="43" fontId="4" fillId="0" borderId="5" xfId="0" applyNumberFormat="1" applyFont="1" applyFill="1" applyBorder="1" applyAlignment="1">
      <alignment horizontal="right"/>
    </xf>
    <xf numFmtId="0" fontId="6" fillId="6" borderId="5" xfId="0" applyFont="1" applyFill="1" applyBorder="1" applyAlignment="1"/>
    <xf numFmtId="0" fontId="6" fillId="6" borderId="7" xfId="0" applyFont="1" applyFill="1" applyBorder="1" applyAlignment="1"/>
    <xf numFmtId="0" fontId="4" fillId="0" borderId="0" xfId="0" applyFont="1" applyFill="1" applyBorder="1" applyAlignment="1"/>
    <xf numFmtId="49" fontId="2" fillId="7" borderId="12" xfId="0" applyNumberFormat="1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 vertical="center" wrapText="1"/>
    </xf>
    <xf numFmtId="2" fontId="5" fillId="7" borderId="5" xfId="0" applyNumberFormat="1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left"/>
    </xf>
    <xf numFmtId="2" fontId="5" fillId="0" borderId="11" xfId="0" applyNumberFormat="1" applyFont="1" applyFill="1" applyBorder="1" applyAlignment="1"/>
    <xf numFmtId="49" fontId="2" fillId="5" borderId="12" xfId="0" applyNumberFormat="1" applyFont="1" applyFill="1" applyBorder="1" applyAlignment="1">
      <alignment horizontal="center"/>
    </xf>
    <xf numFmtId="43" fontId="4" fillId="5" borderId="5" xfId="0" applyNumberFormat="1" applyFont="1" applyFill="1" applyBorder="1"/>
    <xf numFmtId="0" fontId="5" fillId="0" borderId="11" xfId="0" applyFont="1" applyFill="1" applyBorder="1" applyAlignment="1">
      <alignment horizontal="left"/>
    </xf>
    <xf numFmtId="0" fontId="4" fillId="5" borderId="8" xfId="0" applyFont="1" applyFill="1" applyBorder="1" applyAlignment="1">
      <alignment horizontal="right"/>
    </xf>
    <xf numFmtId="2" fontId="4" fillId="0" borderId="11" xfId="0" applyNumberFormat="1" applyFont="1" applyFill="1" applyBorder="1"/>
    <xf numFmtId="0" fontId="4" fillId="0" borderId="8" xfId="0" applyFont="1" applyFill="1" applyBorder="1" applyAlignment="1">
      <alignment horizontal="right"/>
    </xf>
    <xf numFmtId="2" fontId="4" fillId="0" borderId="8" xfId="0" applyNumberFormat="1" applyFont="1" applyFill="1" applyBorder="1"/>
    <xf numFmtId="2" fontId="5" fillId="0" borderId="8" xfId="0" applyNumberFormat="1" applyFont="1" applyFill="1" applyBorder="1" applyAlignment="1"/>
    <xf numFmtId="0" fontId="0" fillId="0" borderId="11" xfId="0" applyFont="1" applyFill="1" applyBorder="1" applyAlignment="1">
      <alignment horizontal="left"/>
    </xf>
    <xf numFmtId="0" fontId="0" fillId="0" borderId="0" xfId="0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3"/>
  <sheetViews>
    <sheetView tabSelected="1" workbookViewId="0">
      <selection activeCell="B18" sqref="B18"/>
    </sheetView>
  </sheetViews>
  <sheetFormatPr defaultRowHeight="15" x14ac:dyDescent="0.25"/>
  <cols>
    <col min="1" max="1" width="58.7109375" customWidth="1"/>
    <col min="2" max="2" width="22.5703125" customWidth="1"/>
    <col min="3" max="3" width="14.5703125" customWidth="1"/>
    <col min="4" max="4" width="15.7109375" customWidth="1"/>
    <col min="5" max="5" width="16.140625" customWidth="1"/>
    <col min="6" max="6" width="16.85546875" customWidth="1"/>
    <col min="7" max="7" width="16.28515625" customWidth="1"/>
    <col min="8" max="8" width="14.5703125" customWidth="1"/>
    <col min="9" max="9" width="16.42578125" customWidth="1"/>
    <col min="10" max="10" width="17.7109375" bestFit="1" customWidth="1"/>
    <col min="11" max="18" width="15" customWidth="1"/>
    <col min="19" max="19" width="16.28515625" customWidth="1"/>
    <col min="20" max="20" width="17.42578125" customWidth="1"/>
    <col min="21" max="21" width="6.85546875" style="2" customWidth="1"/>
    <col min="22" max="22" width="18" style="2" customWidth="1"/>
    <col min="23" max="23" width="19.85546875" style="2" customWidth="1"/>
    <col min="24" max="24" width="18" style="2" customWidth="1"/>
    <col min="25" max="25" width="15.7109375" style="2" customWidth="1"/>
    <col min="26" max="26" width="17" style="2" customWidth="1"/>
    <col min="27" max="27" width="15.7109375" style="2" customWidth="1"/>
    <col min="28" max="28" width="13.140625" style="2" customWidth="1"/>
    <col min="29" max="29" width="12.7109375" style="2" customWidth="1"/>
    <col min="30" max="30" width="15.5703125" style="2" customWidth="1"/>
    <col min="31" max="256" width="9.140625" style="2"/>
    <col min="257" max="257" width="58.7109375" style="2" customWidth="1"/>
    <col min="258" max="258" width="22.5703125" style="2" customWidth="1"/>
    <col min="259" max="259" width="14.5703125" style="2" customWidth="1"/>
    <col min="260" max="260" width="15.7109375" style="2" customWidth="1"/>
    <col min="261" max="261" width="16.140625" style="2" customWidth="1"/>
    <col min="262" max="262" width="16.85546875" style="2" customWidth="1"/>
    <col min="263" max="263" width="16.28515625" style="2" customWidth="1"/>
    <col min="264" max="264" width="14.5703125" style="2" customWidth="1"/>
    <col min="265" max="265" width="16.42578125" style="2" customWidth="1"/>
    <col min="266" max="266" width="17.7109375" style="2" bestFit="1" customWidth="1"/>
    <col min="267" max="274" width="15" style="2" customWidth="1"/>
    <col min="275" max="275" width="16.28515625" style="2" customWidth="1"/>
    <col min="276" max="276" width="17.42578125" style="2" customWidth="1"/>
    <col min="277" max="277" width="6.85546875" style="2" customWidth="1"/>
    <col min="278" max="278" width="18" style="2" customWidth="1"/>
    <col min="279" max="279" width="19.85546875" style="2" customWidth="1"/>
    <col min="280" max="280" width="18" style="2" customWidth="1"/>
    <col min="281" max="281" width="15.7109375" style="2" customWidth="1"/>
    <col min="282" max="282" width="17" style="2" customWidth="1"/>
    <col min="283" max="283" width="15.7109375" style="2" customWidth="1"/>
    <col min="284" max="284" width="13.140625" style="2" customWidth="1"/>
    <col min="285" max="285" width="12.7109375" style="2" customWidth="1"/>
    <col min="286" max="286" width="15.5703125" style="2" customWidth="1"/>
    <col min="287" max="512" width="9.140625" style="2"/>
    <col min="513" max="513" width="58.7109375" style="2" customWidth="1"/>
    <col min="514" max="514" width="22.5703125" style="2" customWidth="1"/>
    <col min="515" max="515" width="14.5703125" style="2" customWidth="1"/>
    <col min="516" max="516" width="15.7109375" style="2" customWidth="1"/>
    <col min="517" max="517" width="16.140625" style="2" customWidth="1"/>
    <col min="518" max="518" width="16.85546875" style="2" customWidth="1"/>
    <col min="519" max="519" width="16.28515625" style="2" customWidth="1"/>
    <col min="520" max="520" width="14.5703125" style="2" customWidth="1"/>
    <col min="521" max="521" width="16.42578125" style="2" customWidth="1"/>
    <col min="522" max="522" width="17.7109375" style="2" bestFit="1" customWidth="1"/>
    <col min="523" max="530" width="15" style="2" customWidth="1"/>
    <col min="531" max="531" width="16.28515625" style="2" customWidth="1"/>
    <col min="532" max="532" width="17.42578125" style="2" customWidth="1"/>
    <col min="533" max="533" width="6.85546875" style="2" customWidth="1"/>
    <col min="534" max="534" width="18" style="2" customWidth="1"/>
    <col min="535" max="535" width="19.85546875" style="2" customWidth="1"/>
    <col min="536" max="536" width="18" style="2" customWidth="1"/>
    <col min="537" max="537" width="15.7109375" style="2" customWidth="1"/>
    <col min="538" max="538" width="17" style="2" customWidth="1"/>
    <col min="539" max="539" width="15.7109375" style="2" customWidth="1"/>
    <col min="540" max="540" width="13.140625" style="2" customWidth="1"/>
    <col min="541" max="541" width="12.7109375" style="2" customWidth="1"/>
    <col min="542" max="542" width="15.5703125" style="2" customWidth="1"/>
    <col min="543" max="768" width="9.140625" style="2"/>
    <col min="769" max="769" width="58.7109375" style="2" customWidth="1"/>
    <col min="770" max="770" width="22.5703125" style="2" customWidth="1"/>
    <col min="771" max="771" width="14.5703125" style="2" customWidth="1"/>
    <col min="772" max="772" width="15.7109375" style="2" customWidth="1"/>
    <col min="773" max="773" width="16.140625" style="2" customWidth="1"/>
    <col min="774" max="774" width="16.85546875" style="2" customWidth="1"/>
    <col min="775" max="775" width="16.28515625" style="2" customWidth="1"/>
    <col min="776" max="776" width="14.5703125" style="2" customWidth="1"/>
    <col min="777" max="777" width="16.42578125" style="2" customWidth="1"/>
    <col min="778" max="778" width="17.7109375" style="2" bestFit="1" customWidth="1"/>
    <col min="779" max="786" width="15" style="2" customWidth="1"/>
    <col min="787" max="787" width="16.28515625" style="2" customWidth="1"/>
    <col min="788" max="788" width="17.42578125" style="2" customWidth="1"/>
    <col min="789" max="789" width="6.85546875" style="2" customWidth="1"/>
    <col min="790" max="790" width="18" style="2" customWidth="1"/>
    <col min="791" max="791" width="19.85546875" style="2" customWidth="1"/>
    <col min="792" max="792" width="18" style="2" customWidth="1"/>
    <col min="793" max="793" width="15.7109375" style="2" customWidth="1"/>
    <col min="794" max="794" width="17" style="2" customWidth="1"/>
    <col min="795" max="795" width="15.7109375" style="2" customWidth="1"/>
    <col min="796" max="796" width="13.140625" style="2" customWidth="1"/>
    <col min="797" max="797" width="12.7109375" style="2" customWidth="1"/>
    <col min="798" max="798" width="15.5703125" style="2" customWidth="1"/>
    <col min="799" max="1024" width="9.140625" style="2"/>
    <col min="1025" max="1025" width="58.7109375" style="2" customWidth="1"/>
    <col min="1026" max="1026" width="22.5703125" style="2" customWidth="1"/>
    <col min="1027" max="1027" width="14.5703125" style="2" customWidth="1"/>
    <col min="1028" max="1028" width="15.7109375" style="2" customWidth="1"/>
    <col min="1029" max="1029" width="16.140625" style="2" customWidth="1"/>
    <col min="1030" max="1030" width="16.85546875" style="2" customWidth="1"/>
    <col min="1031" max="1031" width="16.28515625" style="2" customWidth="1"/>
    <col min="1032" max="1032" width="14.5703125" style="2" customWidth="1"/>
    <col min="1033" max="1033" width="16.42578125" style="2" customWidth="1"/>
    <col min="1034" max="1034" width="17.7109375" style="2" bestFit="1" customWidth="1"/>
    <col min="1035" max="1042" width="15" style="2" customWidth="1"/>
    <col min="1043" max="1043" width="16.28515625" style="2" customWidth="1"/>
    <col min="1044" max="1044" width="17.42578125" style="2" customWidth="1"/>
    <col min="1045" max="1045" width="6.85546875" style="2" customWidth="1"/>
    <col min="1046" max="1046" width="18" style="2" customWidth="1"/>
    <col min="1047" max="1047" width="19.85546875" style="2" customWidth="1"/>
    <col min="1048" max="1048" width="18" style="2" customWidth="1"/>
    <col min="1049" max="1049" width="15.7109375" style="2" customWidth="1"/>
    <col min="1050" max="1050" width="17" style="2" customWidth="1"/>
    <col min="1051" max="1051" width="15.7109375" style="2" customWidth="1"/>
    <col min="1052" max="1052" width="13.140625" style="2" customWidth="1"/>
    <col min="1053" max="1053" width="12.7109375" style="2" customWidth="1"/>
    <col min="1054" max="1054" width="15.5703125" style="2" customWidth="1"/>
    <col min="1055" max="1280" width="9.140625" style="2"/>
    <col min="1281" max="1281" width="58.7109375" style="2" customWidth="1"/>
    <col min="1282" max="1282" width="22.5703125" style="2" customWidth="1"/>
    <col min="1283" max="1283" width="14.5703125" style="2" customWidth="1"/>
    <col min="1284" max="1284" width="15.7109375" style="2" customWidth="1"/>
    <col min="1285" max="1285" width="16.140625" style="2" customWidth="1"/>
    <col min="1286" max="1286" width="16.85546875" style="2" customWidth="1"/>
    <col min="1287" max="1287" width="16.28515625" style="2" customWidth="1"/>
    <col min="1288" max="1288" width="14.5703125" style="2" customWidth="1"/>
    <col min="1289" max="1289" width="16.42578125" style="2" customWidth="1"/>
    <col min="1290" max="1290" width="17.7109375" style="2" bestFit="1" customWidth="1"/>
    <col min="1291" max="1298" width="15" style="2" customWidth="1"/>
    <col min="1299" max="1299" width="16.28515625" style="2" customWidth="1"/>
    <col min="1300" max="1300" width="17.42578125" style="2" customWidth="1"/>
    <col min="1301" max="1301" width="6.85546875" style="2" customWidth="1"/>
    <col min="1302" max="1302" width="18" style="2" customWidth="1"/>
    <col min="1303" max="1303" width="19.85546875" style="2" customWidth="1"/>
    <col min="1304" max="1304" width="18" style="2" customWidth="1"/>
    <col min="1305" max="1305" width="15.7109375" style="2" customWidth="1"/>
    <col min="1306" max="1306" width="17" style="2" customWidth="1"/>
    <col min="1307" max="1307" width="15.7109375" style="2" customWidth="1"/>
    <col min="1308" max="1308" width="13.140625" style="2" customWidth="1"/>
    <col min="1309" max="1309" width="12.7109375" style="2" customWidth="1"/>
    <col min="1310" max="1310" width="15.5703125" style="2" customWidth="1"/>
    <col min="1311" max="1536" width="9.140625" style="2"/>
    <col min="1537" max="1537" width="58.7109375" style="2" customWidth="1"/>
    <col min="1538" max="1538" width="22.5703125" style="2" customWidth="1"/>
    <col min="1539" max="1539" width="14.5703125" style="2" customWidth="1"/>
    <col min="1540" max="1540" width="15.7109375" style="2" customWidth="1"/>
    <col min="1541" max="1541" width="16.140625" style="2" customWidth="1"/>
    <col min="1542" max="1542" width="16.85546875" style="2" customWidth="1"/>
    <col min="1543" max="1543" width="16.28515625" style="2" customWidth="1"/>
    <col min="1544" max="1544" width="14.5703125" style="2" customWidth="1"/>
    <col min="1545" max="1545" width="16.42578125" style="2" customWidth="1"/>
    <col min="1546" max="1546" width="17.7109375" style="2" bestFit="1" customWidth="1"/>
    <col min="1547" max="1554" width="15" style="2" customWidth="1"/>
    <col min="1555" max="1555" width="16.28515625" style="2" customWidth="1"/>
    <col min="1556" max="1556" width="17.42578125" style="2" customWidth="1"/>
    <col min="1557" max="1557" width="6.85546875" style="2" customWidth="1"/>
    <col min="1558" max="1558" width="18" style="2" customWidth="1"/>
    <col min="1559" max="1559" width="19.85546875" style="2" customWidth="1"/>
    <col min="1560" max="1560" width="18" style="2" customWidth="1"/>
    <col min="1561" max="1561" width="15.7109375" style="2" customWidth="1"/>
    <col min="1562" max="1562" width="17" style="2" customWidth="1"/>
    <col min="1563" max="1563" width="15.7109375" style="2" customWidth="1"/>
    <col min="1564" max="1564" width="13.140625" style="2" customWidth="1"/>
    <col min="1565" max="1565" width="12.7109375" style="2" customWidth="1"/>
    <col min="1566" max="1566" width="15.5703125" style="2" customWidth="1"/>
    <col min="1567" max="1792" width="9.140625" style="2"/>
    <col min="1793" max="1793" width="58.7109375" style="2" customWidth="1"/>
    <col min="1794" max="1794" width="22.5703125" style="2" customWidth="1"/>
    <col min="1795" max="1795" width="14.5703125" style="2" customWidth="1"/>
    <col min="1796" max="1796" width="15.7109375" style="2" customWidth="1"/>
    <col min="1797" max="1797" width="16.140625" style="2" customWidth="1"/>
    <col min="1798" max="1798" width="16.85546875" style="2" customWidth="1"/>
    <col min="1799" max="1799" width="16.28515625" style="2" customWidth="1"/>
    <col min="1800" max="1800" width="14.5703125" style="2" customWidth="1"/>
    <col min="1801" max="1801" width="16.42578125" style="2" customWidth="1"/>
    <col min="1802" max="1802" width="17.7109375" style="2" bestFit="1" customWidth="1"/>
    <col min="1803" max="1810" width="15" style="2" customWidth="1"/>
    <col min="1811" max="1811" width="16.28515625" style="2" customWidth="1"/>
    <col min="1812" max="1812" width="17.42578125" style="2" customWidth="1"/>
    <col min="1813" max="1813" width="6.85546875" style="2" customWidth="1"/>
    <col min="1814" max="1814" width="18" style="2" customWidth="1"/>
    <col min="1815" max="1815" width="19.85546875" style="2" customWidth="1"/>
    <col min="1816" max="1816" width="18" style="2" customWidth="1"/>
    <col min="1817" max="1817" width="15.7109375" style="2" customWidth="1"/>
    <col min="1818" max="1818" width="17" style="2" customWidth="1"/>
    <col min="1819" max="1819" width="15.7109375" style="2" customWidth="1"/>
    <col min="1820" max="1820" width="13.140625" style="2" customWidth="1"/>
    <col min="1821" max="1821" width="12.7109375" style="2" customWidth="1"/>
    <col min="1822" max="1822" width="15.5703125" style="2" customWidth="1"/>
    <col min="1823" max="2048" width="9.140625" style="2"/>
    <col min="2049" max="2049" width="58.7109375" style="2" customWidth="1"/>
    <col min="2050" max="2050" width="22.5703125" style="2" customWidth="1"/>
    <col min="2051" max="2051" width="14.5703125" style="2" customWidth="1"/>
    <col min="2052" max="2052" width="15.7109375" style="2" customWidth="1"/>
    <col min="2053" max="2053" width="16.140625" style="2" customWidth="1"/>
    <col min="2054" max="2054" width="16.85546875" style="2" customWidth="1"/>
    <col min="2055" max="2055" width="16.28515625" style="2" customWidth="1"/>
    <col min="2056" max="2056" width="14.5703125" style="2" customWidth="1"/>
    <col min="2057" max="2057" width="16.42578125" style="2" customWidth="1"/>
    <col min="2058" max="2058" width="17.7109375" style="2" bestFit="1" customWidth="1"/>
    <col min="2059" max="2066" width="15" style="2" customWidth="1"/>
    <col min="2067" max="2067" width="16.28515625" style="2" customWidth="1"/>
    <col min="2068" max="2068" width="17.42578125" style="2" customWidth="1"/>
    <col min="2069" max="2069" width="6.85546875" style="2" customWidth="1"/>
    <col min="2070" max="2070" width="18" style="2" customWidth="1"/>
    <col min="2071" max="2071" width="19.85546875" style="2" customWidth="1"/>
    <col min="2072" max="2072" width="18" style="2" customWidth="1"/>
    <col min="2073" max="2073" width="15.7109375" style="2" customWidth="1"/>
    <col min="2074" max="2074" width="17" style="2" customWidth="1"/>
    <col min="2075" max="2075" width="15.7109375" style="2" customWidth="1"/>
    <col min="2076" max="2076" width="13.140625" style="2" customWidth="1"/>
    <col min="2077" max="2077" width="12.7109375" style="2" customWidth="1"/>
    <col min="2078" max="2078" width="15.5703125" style="2" customWidth="1"/>
    <col min="2079" max="2304" width="9.140625" style="2"/>
    <col min="2305" max="2305" width="58.7109375" style="2" customWidth="1"/>
    <col min="2306" max="2306" width="22.5703125" style="2" customWidth="1"/>
    <col min="2307" max="2307" width="14.5703125" style="2" customWidth="1"/>
    <col min="2308" max="2308" width="15.7109375" style="2" customWidth="1"/>
    <col min="2309" max="2309" width="16.140625" style="2" customWidth="1"/>
    <col min="2310" max="2310" width="16.85546875" style="2" customWidth="1"/>
    <col min="2311" max="2311" width="16.28515625" style="2" customWidth="1"/>
    <col min="2312" max="2312" width="14.5703125" style="2" customWidth="1"/>
    <col min="2313" max="2313" width="16.42578125" style="2" customWidth="1"/>
    <col min="2314" max="2314" width="17.7109375" style="2" bestFit="1" customWidth="1"/>
    <col min="2315" max="2322" width="15" style="2" customWidth="1"/>
    <col min="2323" max="2323" width="16.28515625" style="2" customWidth="1"/>
    <col min="2324" max="2324" width="17.42578125" style="2" customWidth="1"/>
    <col min="2325" max="2325" width="6.85546875" style="2" customWidth="1"/>
    <col min="2326" max="2326" width="18" style="2" customWidth="1"/>
    <col min="2327" max="2327" width="19.85546875" style="2" customWidth="1"/>
    <col min="2328" max="2328" width="18" style="2" customWidth="1"/>
    <col min="2329" max="2329" width="15.7109375" style="2" customWidth="1"/>
    <col min="2330" max="2330" width="17" style="2" customWidth="1"/>
    <col min="2331" max="2331" width="15.7109375" style="2" customWidth="1"/>
    <col min="2332" max="2332" width="13.140625" style="2" customWidth="1"/>
    <col min="2333" max="2333" width="12.7109375" style="2" customWidth="1"/>
    <col min="2334" max="2334" width="15.5703125" style="2" customWidth="1"/>
    <col min="2335" max="2560" width="9.140625" style="2"/>
    <col min="2561" max="2561" width="58.7109375" style="2" customWidth="1"/>
    <col min="2562" max="2562" width="22.5703125" style="2" customWidth="1"/>
    <col min="2563" max="2563" width="14.5703125" style="2" customWidth="1"/>
    <col min="2564" max="2564" width="15.7109375" style="2" customWidth="1"/>
    <col min="2565" max="2565" width="16.140625" style="2" customWidth="1"/>
    <col min="2566" max="2566" width="16.85546875" style="2" customWidth="1"/>
    <col min="2567" max="2567" width="16.28515625" style="2" customWidth="1"/>
    <col min="2568" max="2568" width="14.5703125" style="2" customWidth="1"/>
    <col min="2569" max="2569" width="16.42578125" style="2" customWidth="1"/>
    <col min="2570" max="2570" width="17.7109375" style="2" bestFit="1" customWidth="1"/>
    <col min="2571" max="2578" width="15" style="2" customWidth="1"/>
    <col min="2579" max="2579" width="16.28515625" style="2" customWidth="1"/>
    <col min="2580" max="2580" width="17.42578125" style="2" customWidth="1"/>
    <col min="2581" max="2581" width="6.85546875" style="2" customWidth="1"/>
    <col min="2582" max="2582" width="18" style="2" customWidth="1"/>
    <col min="2583" max="2583" width="19.85546875" style="2" customWidth="1"/>
    <col min="2584" max="2584" width="18" style="2" customWidth="1"/>
    <col min="2585" max="2585" width="15.7109375" style="2" customWidth="1"/>
    <col min="2586" max="2586" width="17" style="2" customWidth="1"/>
    <col min="2587" max="2587" width="15.7109375" style="2" customWidth="1"/>
    <col min="2588" max="2588" width="13.140625" style="2" customWidth="1"/>
    <col min="2589" max="2589" width="12.7109375" style="2" customWidth="1"/>
    <col min="2590" max="2590" width="15.5703125" style="2" customWidth="1"/>
    <col min="2591" max="2816" width="9.140625" style="2"/>
    <col min="2817" max="2817" width="58.7109375" style="2" customWidth="1"/>
    <col min="2818" max="2818" width="22.5703125" style="2" customWidth="1"/>
    <col min="2819" max="2819" width="14.5703125" style="2" customWidth="1"/>
    <col min="2820" max="2820" width="15.7109375" style="2" customWidth="1"/>
    <col min="2821" max="2821" width="16.140625" style="2" customWidth="1"/>
    <col min="2822" max="2822" width="16.85546875" style="2" customWidth="1"/>
    <col min="2823" max="2823" width="16.28515625" style="2" customWidth="1"/>
    <col min="2824" max="2824" width="14.5703125" style="2" customWidth="1"/>
    <col min="2825" max="2825" width="16.42578125" style="2" customWidth="1"/>
    <col min="2826" max="2826" width="17.7109375" style="2" bestFit="1" customWidth="1"/>
    <col min="2827" max="2834" width="15" style="2" customWidth="1"/>
    <col min="2835" max="2835" width="16.28515625" style="2" customWidth="1"/>
    <col min="2836" max="2836" width="17.42578125" style="2" customWidth="1"/>
    <col min="2837" max="2837" width="6.85546875" style="2" customWidth="1"/>
    <col min="2838" max="2838" width="18" style="2" customWidth="1"/>
    <col min="2839" max="2839" width="19.85546875" style="2" customWidth="1"/>
    <col min="2840" max="2840" width="18" style="2" customWidth="1"/>
    <col min="2841" max="2841" width="15.7109375" style="2" customWidth="1"/>
    <col min="2842" max="2842" width="17" style="2" customWidth="1"/>
    <col min="2843" max="2843" width="15.7109375" style="2" customWidth="1"/>
    <col min="2844" max="2844" width="13.140625" style="2" customWidth="1"/>
    <col min="2845" max="2845" width="12.7109375" style="2" customWidth="1"/>
    <col min="2846" max="2846" width="15.5703125" style="2" customWidth="1"/>
    <col min="2847" max="3072" width="9.140625" style="2"/>
    <col min="3073" max="3073" width="58.7109375" style="2" customWidth="1"/>
    <col min="3074" max="3074" width="22.5703125" style="2" customWidth="1"/>
    <col min="3075" max="3075" width="14.5703125" style="2" customWidth="1"/>
    <col min="3076" max="3076" width="15.7109375" style="2" customWidth="1"/>
    <col min="3077" max="3077" width="16.140625" style="2" customWidth="1"/>
    <col min="3078" max="3078" width="16.85546875" style="2" customWidth="1"/>
    <col min="3079" max="3079" width="16.28515625" style="2" customWidth="1"/>
    <col min="3080" max="3080" width="14.5703125" style="2" customWidth="1"/>
    <col min="3081" max="3081" width="16.42578125" style="2" customWidth="1"/>
    <col min="3082" max="3082" width="17.7109375" style="2" bestFit="1" customWidth="1"/>
    <col min="3083" max="3090" width="15" style="2" customWidth="1"/>
    <col min="3091" max="3091" width="16.28515625" style="2" customWidth="1"/>
    <col min="3092" max="3092" width="17.42578125" style="2" customWidth="1"/>
    <col min="3093" max="3093" width="6.85546875" style="2" customWidth="1"/>
    <col min="3094" max="3094" width="18" style="2" customWidth="1"/>
    <col min="3095" max="3095" width="19.85546875" style="2" customWidth="1"/>
    <col min="3096" max="3096" width="18" style="2" customWidth="1"/>
    <col min="3097" max="3097" width="15.7109375" style="2" customWidth="1"/>
    <col min="3098" max="3098" width="17" style="2" customWidth="1"/>
    <col min="3099" max="3099" width="15.7109375" style="2" customWidth="1"/>
    <col min="3100" max="3100" width="13.140625" style="2" customWidth="1"/>
    <col min="3101" max="3101" width="12.7109375" style="2" customWidth="1"/>
    <col min="3102" max="3102" width="15.5703125" style="2" customWidth="1"/>
    <col min="3103" max="3328" width="9.140625" style="2"/>
    <col min="3329" max="3329" width="58.7109375" style="2" customWidth="1"/>
    <col min="3330" max="3330" width="22.5703125" style="2" customWidth="1"/>
    <col min="3331" max="3331" width="14.5703125" style="2" customWidth="1"/>
    <col min="3332" max="3332" width="15.7109375" style="2" customWidth="1"/>
    <col min="3333" max="3333" width="16.140625" style="2" customWidth="1"/>
    <col min="3334" max="3334" width="16.85546875" style="2" customWidth="1"/>
    <col min="3335" max="3335" width="16.28515625" style="2" customWidth="1"/>
    <col min="3336" max="3336" width="14.5703125" style="2" customWidth="1"/>
    <col min="3337" max="3337" width="16.42578125" style="2" customWidth="1"/>
    <col min="3338" max="3338" width="17.7109375" style="2" bestFit="1" customWidth="1"/>
    <col min="3339" max="3346" width="15" style="2" customWidth="1"/>
    <col min="3347" max="3347" width="16.28515625" style="2" customWidth="1"/>
    <col min="3348" max="3348" width="17.42578125" style="2" customWidth="1"/>
    <col min="3349" max="3349" width="6.85546875" style="2" customWidth="1"/>
    <col min="3350" max="3350" width="18" style="2" customWidth="1"/>
    <col min="3351" max="3351" width="19.85546875" style="2" customWidth="1"/>
    <col min="3352" max="3352" width="18" style="2" customWidth="1"/>
    <col min="3353" max="3353" width="15.7109375" style="2" customWidth="1"/>
    <col min="3354" max="3354" width="17" style="2" customWidth="1"/>
    <col min="3355" max="3355" width="15.7109375" style="2" customWidth="1"/>
    <col min="3356" max="3356" width="13.140625" style="2" customWidth="1"/>
    <col min="3357" max="3357" width="12.7109375" style="2" customWidth="1"/>
    <col min="3358" max="3358" width="15.5703125" style="2" customWidth="1"/>
    <col min="3359" max="3584" width="9.140625" style="2"/>
    <col min="3585" max="3585" width="58.7109375" style="2" customWidth="1"/>
    <col min="3586" max="3586" width="22.5703125" style="2" customWidth="1"/>
    <col min="3587" max="3587" width="14.5703125" style="2" customWidth="1"/>
    <col min="3588" max="3588" width="15.7109375" style="2" customWidth="1"/>
    <col min="3589" max="3589" width="16.140625" style="2" customWidth="1"/>
    <col min="3590" max="3590" width="16.85546875" style="2" customWidth="1"/>
    <col min="3591" max="3591" width="16.28515625" style="2" customWidth="1"/>
    <col min="3592" max="3592" width="14.5703125" style="2" customWidth="1"/>
    <col min="3593" max="3593" width="16.42578125" style="2" customWidth="1"/>
    <col min="3594" max="3594" width="17.7109375" style="2" bestFit="1" customWidth="1"/>
    <col min="3595" max="3602" width="15" style="2" customWidth="1"/>
    <col min="3603" max="3603" width="16.28515625" style="2" customWidth="1"/>
    <col min="3604" max="3604" width="17.42578125" style="2" customWidth="1"/>
    <col min="3605" max="3605" width="6.85546875" style="2" customWidth="1"/>
    <col min="3606" max="3606" width="18" style="2" customWidth="1"/>
    <col min="3607" max="3607" width="19.85546875" style="2" customWidth="1"/>
    <col min="3608" max="3608" width="18" style="2" customWidth="1"/>
    <col min="3609" max="3609" width="15.7109375" style="2" customWidth="1"/>
    <col min="3610" max="3610" width="17" style="2" customWidth="1"/>
    <col min="3611" max="3611" width="15.7109375" style="2" customWidth="1"/>
    <col min="3612" max="3612" width="13.140625" style="2" customWidth="1"/>
    <col min="3613" max="3613" width="12.7109375" style="2" customWidth="1"/>
    <col min="3614" max="3614" width="15.5703125" style="2" customWidth="1"/>
    <col min="3615" max="3840" width="9.140625" style="2"/>
    <col min="3841" max="3841" width="58.7109375" style="2" customWidth="1"/>
    <col min="3842" max="3842" width="22.5703125" style="2" customWidth="1"/>
    <col min="3843" max="3843" width="14.5703125" style="2" customWidth="1"/>
    <col min="3844" max="3844" width="15.7109375" style="2" customWidth="1"/>
    <col min="3845" max="3845" width="16.140625" style="2" customWidth="1"/>
    <col min="3846" max="3846" width="16.85546875" style="2" customWidth="1"/>
    <col min="3847" max="3847" width="16.28515625" style="2" customWidth="1"/>
    <col min="3848" max="3848" width="14.5703125" style="2" customWidth="1"/>
    <col min="3849" max="3849" width="16.42578125" style="2" customWidth="1"/>
    <col min="3850" max="3850" width="17.7109375" style="2" bestFit="1" customWidth="1"/>
    <col min="3851" max="3858" width="15" style="2" customWidth="1"/>
    <col min="3859" max="3859" width="16.28515625" style="2" customWidth="1"/>
    <col min="3860" max="3860" width="17.42578125" style="2" customWidth="1"/>
    <col min="3861" max="3861" width="6.85546875" style="2" customWidth="1"/>
    <col min="3862" max="3862" width="18" style="2" customWidth="1"/>
    <col min="3863" max="3863" width="19.85546875" style="2" customWidth="1"/>
    <col min="3864" max="3864" width="18" style="2" customWidth="1"/>
    <col min="3865" max="3865" width="15.7109375" style="2" customWidth="1"/>
    <col min="3866" max="3866" width="17" style="2" customWidth="1"/>
    <col min="3867" max="3867" width="15.7109375" style="2" customWidth="1"/>
    <col min="3868" max="3868" width="13.140625" style="2" customWidth="1"/>
    <col min="3869" max="3869" width="12.7109375" style="2" customWidth="1"/>
    <col min="3870" max="3870" width="15.5703125" style="2" customWidth="1"/>
    <col min="3871" max="4096" width="9.140625" style="2"/>
    <col min="4097" max="4097" width="58.7109375" style="2" customWidth="1"/>
    <col min="4098" max="4098" width="22.5703125" style="2" customWidth="1"/>
    <col min="4099" max="4099" width="14.5703125" style="2" customWidth="1"/>
    <col min="4100" max="4100" width="15.7109375" style="2" customWidth="1"/>
    <col min="4101" max="4101" width="16.140625" style="2" customWidth="1"/>
    <col min="4102" max="4102" width="16.85546875" style="2" customWidth="1"/>
    <col min="4103" max="4103" width="16.28515625" style="2" customWidth="1"/>
    <col min="4104" max="4104" width="14.5703125" style="2" customWidth="1"/>
    <col min="4105" max="4105" width="16.42578125" style="2" customWidth="1"/>
    <col min="4106" max="4106" width="17.7109375" style="2" bestFit="1" customWidth="1"/>
    <col min="4107" max="4114" width="15" style="2" customWidth="1"/>
    <col min="4115" max="4115" width="16.28515625" style="2" customWidth="1"/>
    <col min="4116" max="4116" width="17.42578125" style="2" customWidth="1"/>
    <col min="4117" max="4117" width="6.85546875" style="2" customWidth="1"/>
    <col min="4118" max="4118" width="18" style="2" customWidth="1"/>
    <col min="4119" max="4119" width="19.85546875" style="2" customWidth="1"/>
    <col min="4120" max="4120" width="18" style="2" customWidth="1"/>
    <col min="4121" max="4121" width="15.7109375" style="2" customWidth="1"/>
    <col min="4122" max="4122" width="17" style="2" customWidth="1"/>
    <col min="4123" max="4123" width="15.7109375" style="2" customWidth="1"/>
    <col min="4124" max="4124" width="13.140625" style="2" customWidth="1"/>
    <col min="4125" max="4125" width="12.7109375" style="2" customWidth="1"/>
    <col min="4126" max="4126" width="15.5703125" style="2" customWidth="1"/>
    <col min="4127" max="4352" width="9.140625" style="2"/>
    <col min="4353" max="4353" width="58.7109375" style="2" customWidth="1"/>
    <col min="4354" max="4354" width="22.5703125" style="2" customWidth="1"/>
    <col min="4355" max="4355" width="14.5703125" style="2" customWidth="1"/>
    <col min="4356" max="4356" width="15.7109375" style="2" customWidth="1"/>
    <col min="4357" max="4357" width="16.140625" style="2" customWidth="1"/>
    <col min="4358" max="4358" width="16.85546875" style="2" customWidth="1"/>
    <col min="4359" max="4359" width="16.28515625" style="2" customWidth="1"/>
    <col min="4360" max="4360" width="14.5703125" style="2" customWidth="1"/>
    <col min="4361" max="4361" width="16.42578125" style="2" customWidth="1"/>
    <col min="4362" max="4362" width="17.7109375" style="2" bestFit="1" customWidth="1"/>
    <col min="4363" max="4370" width="15" style="2" customWidth="1"/>
    <col min="4371" max="4371" width="16.28515625" style="2" customWidth="1"/>
    <col min="4372" max="4372" width="17.42578125" style="2" customWidth="1"/>
    <col min="4373" max="4373" width="6.85546875" style="2" customWidth="1"/>
    <col min="4374" max="4374" width="18" style="2" customWidth="1"/>
    <col min="4375" max="4375" width="19.85546875" style="2" customWidth="1"/>
    <col min="4376" max="4376" width="18" style="2" customWidth="1"/>
    <col min="4377" max="4377" width="15.7109375" style="2" customWidth="1"/>
    <col min="4378" max="4378" width="17" style="2" customWidth="1"/>
    <col min="4379" max="4379" width="15.7109375" style="2" customWidth="1"/>
    <col min="4380" max="4380" width="13.140625" style="2" customWidth="1"/>
    <col min="4381" max="4381" width="12.7109375" style="2" customWidth="1"/>
    <col min="4382" max="4382" width="15.5703125" style="2" customWidth="1"/>
    <col min="4383" max="4608" width="9.140625" style="2"/>
    <col min="4609" max="4609" width="58.7109375" style="2" customWidth="1"/>
    <col min="4610" max="4610" width="22.5703125" style="2" customWidth="1"/>
    <col min="4611" max="4611" width="14.5703125" style="2" customWidth="1"/>
    <col min="4612" max="4612" width="15.7109375" style="2" customWidth="1"/>
    <col min="4613" max="4613" width="16.140625" style="2" customWidth="1"/>
    <col min="4614" max="4614" width="16.85546875" style="2" customWidth="1"/>
    <col min="4615" max="4615" width="16.28515625" style="2" customWidth="1"/>
    <col min="4616" max="4616" width="14.5703125" style="2" customWidth="1"/>
    <col min="4617" max="4617" width="16.42578125" style="2" customWidth="1"/>
    <col min="4618" max="4618" width="17.7109375" style="2" bestFit="1" customWidth="1"/>
    <col min="4619" max="4626" width="15" style="2" customWidth="1"/>
    <col min="4627" max="4627" width="16.28515625" style="2" customWidth="1"/>
    <col min="4628" max="4628" width="17.42578125" style="2" customWidth="1"/>
    <col min="4629" max="4629" width="6.85546875" style="2" customWidth="1"/>
    <col min="4630" max="4630" width="18" style="2" customWidth="1"/>
    <col min="4631" max="4631" width="19.85546875" style="2" customWidth="1"/>
    <col min="4632" max="4632" width="18" style="2" customWidth="1"/>
    <col min="4633" max="4633" width="15.7109375" style="2" customWidth="1"/>
    <col min="4634" max="4634" width="17" style="2" customWidth="1"/>
    <col min="4635" max="4635" width="15.7109375" style="2" customWidth="1"/>
    <col min="4636" max="4636" width="13.140625" style="2" customWidth="1"/>
    <col min="4637" max="4637" width="12.7109375" style="2" customWidth="1"/>
    <col min="4638" max="4638" width="15.5703125" style="2" customWidth="1"/>
    <col min="4639" max="4864" width="9.140625" style="2"/>
    <col min="4865" max="4865" width="58.7109375" style="2" customWidth="1"/>
    <col min="4866" max="4866" width="22.5703125" style="2" customWidth="1"/>
    <col min="4867" max="4867" width="14.5703125" style="2" customWidth="1"/>
    <col min="4868" max="4868" width="15.7109375" style="2" customWidth="1"/>
    <col min="4869" max="4869" width="16.140625" style="2" customWidth="1"/>
    <col min="4870" max="4870" width="16.85546875" style="2" customWidth="1"/>
    <col min="4871" max="4871" width="16.28515625" style="2" customWidth="1"/>
    <col min="4872" max="4872" width="14.5703125" style="2" customWidth="1"/>
    <col min="4873" max="4873" width="16.42578125" style="2" customWidth="1"/>
    <col min="4874" max="4874" width="17.7109375" style="2" bestFit="1" customWidth="1"/>
    <col min="4875" max="4882" width="15" style="2" customWidth="1"/>
    <col min="4883" max="4883" width="16.28515625" style="2" customWidth="1"/>
    <col min="4884" max="4884" width="17.42578125" style="2" customWidth="1"/>
    <col min="4885" max="4885" width="6.85546875" style="2" customWidth="1"/>
    <col min="4886" max="4886" width="18" style="2" customWidth="1"/>
    <col min="4887" max="4887" width="19.85546875" style="2" customWidth="1"/>
    <col min="4888" max="4888" width="18" style="2" customWidth="1"/>
    <col min="4889" max="4889" width="15.7109375" style="2" customWidth="1"/>
    <col min="4890" max="4890" width="17" style="2" customWidth="1"/>
    <col min="4891" max="4891" width="15.7109375" style="2" customWidth="1"/>
    <col min="4892" max="4892" width="13.140625" style="2" customWidth="1"/>
    <col min="4893" max="4893" width="12.7109375" style="2" customWidth="1"/>
    <col min="4894" max="4894" width="15.5703125" style="2" customWidth="1"/>
    <col min="4895" max="5120" width="9.140625" style="2"/>
    <col min="5121" max="5121" width="58.7109375" style="2" customWidth="1"/>
    <col min="5122" max="5122" width="22.5703125" style="2" customWidth="1"/>
    <col min="5123" max="5123" width="14.5703125" style="2" customWidth="1"/>
    <col min="5124" max="5124" width="15.7109375" style="2" customWidth="1"/>
    <col min="5125" max="5125" width="16.140625" style="2" customWidth="1"/>
    <col min="5126" max="5126" width="16.85546875" style="2" customWidth="1"/>
    <col min="5127" max="5127" width="16.28515625" style="2" customWidth="1"/>
    <col min="5128" max="5128" width="14.5703125" style="2" customWidth="1"/>
    <col min="5129" max="5129" width="16.42578125" style="2" customWidth="1"/>
    <col min="5130" max="5130" width="17.7109375" style="2" bestFit="1" customWidth="1"/>
    <col min="5131" max="5138" width="15" style="2" customWidth="1"/>
    <col min="5139" max="5139" width="16.28515625" style="2" customWidth="1"/>
    <col min="5140" max="5140" width="17.42578125" style="2" customWidth="1"/>
    <col min="5141" max="5141" width="6.85546875" style="2" customWidth="1"/>
    <col min="5142" max="5142" width="18" style="2" customWidth="1"/>
    <col min="5143" max="5143" width="19.85546875" style="2" customWidth="1"/>
    <col min="5144" max="5144" width="18" style="2" customWidth="1"/>
    <col min="5145" max="5145" width="15.7109375" style="2" customWidth="1"/>
    <col min="5146" max="5146" width="17" style="2" customWidth="1"/>
    <col min="5147" max="5147" width="15.7109375" style="2" customWidth="1"/>
    <col min="5148" max="5148" width="13.140625" style="2" customWidth="1"/>
    <col min="5149" max="5149" width="12.7109375" style="2" customWidth="1"/>
    <col min="5150" max="5150" width="15.5703125" style="2" customWidth="1"/>
    <col min="5151" max="5376" width="9.140625" style="2"/>
    <col min="5377" max="5377" width="58.7109375" style="2" customWidth="1"/>
    <col min="5378" max="5378" width="22.5703125" style="2" customWidth="1"/>
    <col min="5379" max="5379" width="14.5703125" style="2" customWidth="1"/>
    <col min="5380" max="5380" width="15.7109375" style="2" customWidth="1"/>
    <col min="5381" max="5381" width="16.140625" style="2" customWidth="1"/>
    <col min="5382" max="5382" width="16.85546875" style="2" customWidth="1"/>
    <col min="5383" max="5383" width="16.28515625" style="2" customWidth="1"/>
    <col min="5384" max="5384" width="14.5703125" style="2" customWidth="1"/>
    <col min="5385" max="5385" width="16.42578125" style="2" customWidth="1"/>
    <col min="5386" max="5386" width="17.7109375" style="2" bestFit="1" customWidth="1"/>
    <col min="5387" max="5394" width="15" style="2" customWidth="1"/>
    <col min="5395" max="5395" width="16.28515625" style="2" customWidth="1"/>
    <col min="5396" max="5396" width="17.42578125" style="2" customWidth="1"/>
    <col min="5397" max="5397" width="6.85546875" style="2" customWidth="1"/>
    <col min="5398" max="5398" width="18" style="2" customWidth="1"/>
    <col min="5399" max="5399" width="19.85546875" style="2" customWidth="1"/>
    <col min="5400" max="5400" width="18" style="2" customWidth="1"/>
    <col min="5401" max="5401" width="15.7109375" style="2" customWidth="1"/>
    <col min="5402" max="5402" width="17" style="2" customWidth="1"/>
    <col min="5403" max="5403" width="15.7109375" style="2" customWidth="1"/>
    <col min="5404" max="5404" width="13.140625" style="2" customWidth="1"/>
    <col min="5405" max="5405" width="12.7109375" style="2" customWidth="1"/>
    <col min="5406" max="5406" width="15.5703125" style="2" customWidth="1"/>
    <col min="5407" max="5632" width="9.140625" style="2"/>
    <col min="5633" max="5633" width="58.7109375" style="2" customWidth="1"/>
    <col min="5634" max="5634" width="22.5703125" style="2" customWidth="1"/>
    <col min="5635" max="5635" width="14.5703125" style="2" customWidth="1"/>
    <col min="5636" max="5636" width="15.7109375" style="2" customWidth="1"/>
    <col min="5637" max="5637" width="16.140625" style="2" customWidth="1"/>
    <col min="5638" max="5638" width="16.85546875" style="2" customWidth="1"/>
    <col min="5639" max="5639" width="16.28515625" style="2" customWidth="1"/>
    <col min="5640" max="5640" width="14.5703125" style="2" customWidth="1"/>
    <col min="5641" max="5641" width="16.42578125" style="2" customWidth="1"/>
    <col min="5642" max="5642" width="17.7109375" style="2" bestFit="1" customWidth="1"/>
    <col min="5643" max="5650" width="15" style="2" customWidth="1"/>
    <col min="5651" max="5651" width="16.28515625" style="2" customWidth="1"/>
    <col min="5652" max="5652" width="17.42578125" style="2" customWidth="1"/>
    <col min="5653" max="5653" width="6.85546875" style="2" customWidth="1"/>
    <col min="5654" max="5654" width="18" style="2" customWidth="1"/>
    <col min="5655" max="5655" width="19.85546875" style="2" customWidth="1"/>
    <col min="5656" max="5656" width="18" style="2" customWidth="1"/>
    <col min="5657" max="5657" width="15.7109375" style="2" customWidth="1"/>
    <col min="5658" max="5658" width="17" style="2" customWidth="1"/>
    <col min="5659" max="5659" width="15.7109375" style="2" customWidth="1"/>
    <col min="5660" max="5660" width="13.140625" style="2" customWidth="1"/>
    <col min="5661" max="5661" width="12.7109375" style="2" customWidth="1"/>
    <col min="5662" max="5662" width="15.5703125" style="2" customWidth="1"/>
    <col min="5663" max="5888" width="9.140625" style="2"/>
    <col min="5889" max="5889" width="58.7109375" style="2" customWidth="1"/>
    <col min="5890" max="5890" width="22.5703125" style="2" customWidth="1"/>
    <col min="5891" max="5891" width="14.5703125" style="2" customWidth="1"/>
    <col min="5892" max="5892" width="15.7109375" style="2" customWidth="1"/>
    <col min="5893" max="5893" width="16.140625" style="2" customWidth="1"/>
    <col min="5894" max="5894" width="16.85546875" style="2" customWidth="1"/>
    <col min="5895" max="5895" width="16.28515625" style="2" customWidth="1"/>
    <col min="5896" max="5896" width="14.5703125" style="2" customWidth="1"/>
    <col min="5897" max="5897" width="16.42578125" style="2" customWidth="1"/>
    <col min="5898" max="5898" width="17.7109375" style="2" bestFit="1" customWidth="1"/>
    <col min="5899" max="5906" width="15" style="2" customWidth="1"/>
    <col min="5907" max="5907" width="16.28515625" style="2" customWidth="1"/>
    <col min="5908" max="5908" width="17.42578125" style="2" customWidth="1"/>
    <col min="5909" max="5909" width="6.85546875" style="2" customWidth="1"/>
    <col min="5910" max="5910" width="18" style="2" customWidth="1"/>
    <col min="5911" max="5911" width="19.85546875" style="2" customWidth="1"/>
    <col min="5912" max="5912" width="18" style="2" customWidth="1"/>
    <col min="5913" max="5913" width="15.7109375" style="2" customWidth="1"/>
    <col min="5914" max="5914" width="17" style="2" customWidth="1"/>
    <col min="5915" max="5915" width="15.7109375" style="2" customWidth="1"/>
    <col min="5916" max="5916" width="13.140625" style="2" customWidth="1"/>
    <col min="5917" max="5917" width="12.7109375" style="2" customWidth="1"/>
    <col min="5918" max="5918" width="15.5703125" style="2" customWidth="1"/>
    <col min="5919" max="6144" width="9.140625" style="2"/>
    <col min="6145" max="6145" width="58.7109375" style="2" customWidth="1"/>
    <col min="6146" max="6146" width="22.5703125" style="2" customWidth="1"/>
    <col min="6147" max="6147" width="14.5703125" style="2" customWidth="1"/>
    <col min="6148" max="6148" width="15.7109375" style="2" customWidth="1"/>
    <col min="6149" max="6149" width="16.140625" style="2" customWidth="1"/>
    <col min="6150" max="6150" width="16.85546875" style="2" customWidth="1"/>
    <col min="6151" max="6151" width="16.28515625" style="2" customWidth="1"/>
    <col min="6152" max="6152" width="14.5703125" style="2" customWidth="1"/>
    <col min="6153" max="6153" width="16.42578125" style="2" customWidth="1"/>
    <col min="6154" max="6154" width="17.7109375" style="2" bestFit="1" customWidth="1"/>
    <col min="6155" max="6162" width="15" style="2" customWidth="1"/>
    <col min="6163" max="6163" width="16.28515625" style="2" customWidth="1"/>
    <col min="6164" max="6164" width="17.42578125" style="2" customWidth="1"/>
    <col min="6165" max="6165" width="6.85546875" style="2" customWidth="1"/>
    <col min="6166" max="6166" width="18" style="2" customWidth="1"/>
    <col min="6167" max="6167" width="19.85546875" style="2" customWidth="1"/>
    <col min="6168" max="6168" width="18" style="2" customWidth="1"/>
    <col min="6169" max="6169" width="15.7109375" style="2" customWidth="1"/>
    <col min="6170" max="6170" width="17" style="2" customWidth="1"/>
    <col min="6171" max="6171" width="15.7109375" style="2" customWidth="1"/>
    <col min="6172" max="6172" width="13.140625" style="2" customWidth="1"/>
    <col min="6173" max="6173" width="12.7109375" style="2" customWidth="1"/>
    <col min="6174" max="6174" width="15.5703125" style="2" customWidth="1"/>
    <col min="6175" max="6400" width="9.140625" style="2"/>
    <col min="6401" max="6401" width="58.7109375" style="2" customWidth="1"/>
    <col min="6402" max="6402" width="22.5703125" style="2" customWidth="1"/>
    <col min="6403" max="6403" width="14.5703125" style="2" customWidth="1"/>
    <col min="6404" max="6404" width="15.7109375" style="2" customWidth="1"/>
    <col min="6405" max="6405" width="16.140625" style="2" customWidth="1"/>
    <col min="6406" max="6406" width="16.85546875" style="2" customWidth="1"/>
    <col min="6407" max="6407" width="16.28515625" style="2" customWidth="1"/>
    <col min="6408" max="6408" width="14.5703125" style="2" customWidth="1"/>
    <col min="6409" max="6409" width="16.42578125" style="2" customWidth="1"/>
    <col min="6410" max="6410" width="17.7109375" style="2" bestFit="1" customWidth="1"/>
    <col min="6411" max="6418" width="15" style="2" customWidth="1"/>
    <col min="6419" max="6419" width="16.28515625" style="2" customWidth="1"/>
    <col min="6420" max="6420" width="17.42578125" style="2" customWidth="1"/>
    <col min="6421" max="6421" width="6.85546875" style="2" customWidth="1"/>
    <col min="6422" max="6422" width="18" style="2" customWidth="1"/>
    <col min="6423" max="6423" width="19.85546875" style="2" customWidth="1"/>
    <col min="6424" max="6424" width="18" style="2" customWidth="1"/>
    <col min="6425" max="6425" width="15.7109375" style="2" customWidth="1"/>
    <col min="6426" max="6426" width="17" style="2" customWidth="1"/>
    <col min="6427" max="6427" width="15.7109375" style="2" customWidth="1"/>
    <col min="6428" max="6428" width="13.140625" style="2" customWidth="1"/>
    <col min="6429" max="6429" width="12.7109375" style="2" customWidth="1"/>
    <col min="6430" max="6430" width="15.5703125" style="2" customWidth="1"/>
    <col min="6431" max="6656" width="9.140625" style="2"/>
    <col min="6657" max="6657" width="58.7109375" style="2" customWidth="1"/>
    <col min="6658" max="6658" width="22.5703125" style="2" customWidth="1"/>
    <col min="6659" max="6659" width="14.5703125" style="2" customWidth="1"/>
    <col min="6660" max="6660" width="15.7109375" style="2" customWidth="1"/>
    <col min="6661" max="6661" width="16.140625" style="2" customWidth="1"/>
    <col min="6662" max="6662" width="16.85546875" style="2" customWidth="1"/>
    <col min="6663" max="6663" width="16.28515625" style="2" customWidth="1"/>
    <col min="6664" max="6664" width="14.5703125" style="2" customWidth="1"/>
    <col min="6665" max="6665" width="16.42578125" style="2" customWidth="1"/>
    <col min="6666" max="6666" width="17.7109375" style="2" bestFit="1" customWidth="1"/>
    <col min="6667" max="6674" width="15" style="2" customWidth="1"/>
    <col min="6675" max="6675" width="16.28515625" style="2" customWidth="1"/>
    <col min="6676" max="6676" width="17.42578125" style="2" customWidth="1"/>
    <col min="6677" max="6677" width="6.85546875" style="2" customWidth="1"/>
    <col min="6678" max="6678" width="18" style="2" customWidth="1"/>
    <col min="6679" max="6679" width="19.85546875" style="2" customWidth="1"/>
    <col min="6680" max="6680" width="18" style="2" customWidth="1"/>
    <col min="6681" max="6681" width="15.7109375" style="2" customWidth="1"/>
    <col min="6682" max="6682" width="17" style="2" customWidth="1"/>
    <col min="6683" max="6683" width="15.7109375" style="2" customWidth="1"/>
    <col min="6684" max="6684" width="13.140625" style="2" customWidth="1"/>
    <col min="6685" max="6685" width="12.7109375" style="2" customWidth="1"/>
    <col min="6686" max="6686" width="15.5703125" style="2" customWidth="1"/>
    <col min="6687" max="6912" width="9.140625" style="2"/>
    <col min="6913" max="6913" width="58.7109375" style="2" customWidth="1"/>
    <col min="6914" max="6914" width="22.5703125" style="2" customWidth="1"/>
    <col min="6915" max="6915" width="14.5703125" style="2" customWidth="1"/>
    <col min="6916" max="6916" width="15.7109375" style="2" customWidth="1"/>
    <col min="6917" max="6917" width="16.140625" style="2" customWidth="1"/>
    <col min="6918" max="6918" width="16.85546875" style="2" customWidth="1"/>
    <col min="6919" max="6919" width="16.28515625" style="2" customWidth="1"/>
    <col min="6920" max="6920" width="14.5703125" style="2" customWidth="1"/>
    <col min="6921" max="6921" width="16.42578125" style="2" customWidth="1"/>
    <col min="6922" max="6922" width="17.7109375" style="2" bestFit="1" customWidth="1"/>
    <col min="6923" max="6930" width="15" style="2" customWidth="1"/>
    <col min="6931" max="6931" width="16.28515625" style="2" customWidth="1"/>
    <col min="6932" max="6932" width="17.42578125" style="2" customWidth="1"/>
    <col min="6933" max="6933" width="6.85546875" style="2" customWidth="1"/>
    <col min="6934" max="6934" width="18" style="2" customWidth="1"/>
    <col min="6935" max="6935" width="19.85546875" style="2" customWidth="1"/>
    <col min="6936" max="6936" width="18" style="2" customWidth="1"/>
    <col min="6937" max="6937" width="15.7109375" style="2" customWidth="1"/>
    <col min="6938" max="6938" width="17" style="2" customWidth="1"/>
    <col min="6939" max="6939" width="15.7109375" style="2" customWidth="1"/>
    <col min="6940" max="6940" width="13.140625" style="2" customWidth="1"/>
    <col min="6941" max="6941" width="12.7109375" style="2" customWidth="1"/>
    <col min="6942" max="6942" width="15.5703125" style="2" customWidth="1"/>
    <col min="6943" max="7168" width="9.140625" style="2"/>
    <col min="7169" max="7169" width="58.7109375" style="2" customWidth="1"/>
    <col min="7170" max="7170" width="22.5703125" style="2" customWidth="1"/>
    <col min="7171" max="7171" width="14.5703125" style="2" customWidth="1"/>
    <col min="7172" max="7172" width="15.7109375" style="2" customWidth="1"/>
    <col min="7173" max="7173" width="16.140625" style="2" customWidth="1"/>
    <col min="7174" max="7174" width="16.85546875" style="2" customWidth="1"/>
    <col min="7175" max="7175" width="16.28515625" style="2" customWidth="1"/>
    <col min="7176" max="7176" width="14.5703125" style="2" customWidth="1"/>
    <col min="7177" max="7177" width="16.42578125" style="2" customWidth="1"/>
    <col min="7178" max="7178" width="17.7109375" style="2" bestFit="1" customWidth="1"/>
    <col min="7179" max="7186" width="15" style="2" customWidth="1"/>
    <col min="7187" max="7187" width="16.28515625" style="2" customWidth="1"/>
    <col min="7188" max="7188" width="17.42578125" style="2" customWidth="1"/>
    <col min="7189" max="7189" width="6.85546875" style="2" customWidth="1"/>
    <col min="7190" max="7190" width="18" style="2" customWidth="1"/>
    <col min="7191" max="7191" width="19.85546875" style="2" customWidth="1"/>
    <col min="7192" max="7192" width="18" style="2" customWidth="1"/>
    <col min="7193" max="7193" width="15.7109375" style="2" customWidth="1"/>
    <col min="7194" max="7194" width="17" style="2" customWidth="1"/>
    <col min="7195" max="7195" width="15.7109375" style="2" customWidth="1"/>
    <col min="7196" max="7196" width="13.140625" style="2" customWidth="1"/>
    <col min="7197" max="7197" width="12.7109375" style="2" customWidth="1"/>
    <col min="7198" max="7198" width="15.5703125" style="2" customWidth="1"/>
    <col min="7199" max="7424" width="9.140625" style="2"/>
    <col min="7425" max="7425" width="58.7109375" style="2" customWidth="1"/>
    <col min="7426" max="7426" width="22.5703125" style="2" customWidth="1"/>
    <col min="7427" max="7427" width="14.5703125" style="2" customWidth="1"/>
    <col min="7428" max="7428" width="15.7109375" style="2" customWidth="1"/>
    <col min="7429" max="7429" width="16.140625" style="2" customWidth="1"/>
    <col min="7430" max="7430" width="16.85546875" style="2" customWidth="1"/>
    <col min="7431" max="7431" width="16.28515625" style="2" customWidth="1"/>
    <col min="7432" max="7432" width="14.5703125" style="2" customWidth="1"/>
    <col min="7433" max="7433" width="16.42578125" style="2" customWidth="1"/>
    <col min="7434" max="7434" width="17.7109375" style="2" bestFit="1" customWidth="1"/>
    <col min="7435" max="7442" width="15" style="2" customWidth="1"/>
    <col min="7443" max="7443" width="16.28515625" style="2" customWidth="1"/>
    <col min="7444" max="7444" width="17.42578125" style="2" customWidth="1"/>
    <col min="7445" max="7445" width="6.85546875" style="2" customWidth="1"/>
    <col min="7446" max="7446" width="18" style="2" customWidth="1"/>
    <col min="7447" max="7447" width="19.85546875" style="2" customWidth="1"/>
    <col min="7448" max="7448" width="18" style="2" customWidth="1"/>
    <col min="7449" max="7449" width="15.7109375" style="2" customWidth="1"/>
    <col min="7450" max="7450" width="17" style="2" customWidth="1"/>
    <col min="7451" max="7451" width="15.7109375" style="2" customWidth="1"/>
    <col min="7452" max="7452" width="13.140625" style="2" customWidth="1"/>
    <col min="7453" max="7453" width="12.7109375" style="2" customWidth="1"/>
    <col min="7454" max="7454" width="15.5703125" style="2" customWidth="1"/>
    <col min="7455" max="7680" width="9.140625" style="2"/>
    <col min="7681" max="7681" width="58.7109375" style="2" customWidth="1"/>
    <col min="7682" max="7682" width="22.5703125" style="2" customWidth="1"/>
    <col min="7683" max="7683" width="14.5703125" style="2" customWidth="1"/>
    <col min="7684" max="7684" width="15.7109375" style="2" customWidth="1"/>
    <col min="7685" max="7685" width="16.140625" style="2" customWidth="1"/>
    <col min="7686" max="7686" width="16.85546875" style="2" customWidth="1"/>
    <col min="7687" max="7687" width="16.28515625" style="2" customWidth="1"/>
    <col min="7688" max="7688" width="14.5703125" style="2" customWidth="1"/>
    <col min="7689" max="7689" width="16.42578125" style="2" customWidth="1"/>
    <col min="7690" max="7690" width="17.7109375" style="2" bestFit="1" customWidth="1"/>
    <col min="7691" max="7698" width="15" style="2" customWidth="1"/>
    <col min="7699" max="7699" width="16.28515625" style="2" customWidth="1"/>
    <col min="7700" max="7700" width="17.42578125" style="2" customWidth="1"/>
    <col min="7701" max="7701" width="6.85546875" style="2" customWidth="1"/>
    <col min="7702" max="7702" width="18" style="2" customWidth="1"/>
    <col min="7703" max="7703" width="19.85546875" style="2" customWidth="1"/>
    <col min="7704" max="7704" width="18" style="2" customWidth="1"/>
    <col min="7705" max="7705" width="15.7109375" style="2" customWidth="1"/>
    <col min="7706" max="7706" width="17" style="2" customWidth="1"/>
    <col min="7707" max="7707" width="15.7109375" style="2" customWidth="1"/>
    <col min="7708" max="7708" width="13.140625" style="2" customWidth="1"/>
    <col min="7709" max="7709" width="12.7109375" style="2" customWidth="1"/>
    <col min="7710" max="7710" width="15.5703125" style="2" customWidth="1"/>
    <col min="7711" max="7936" width="9.140625" style="2"/>
    <col min="7937" max="7937" width="58.7109375" style="2" customWidth="1"/>
    <col min="7938" max="7938" width="22.5703125" style="2" customWidth="1"/>
    <col min="7939" max="7939" width="14.5703125" style="2" customWidth="1"/>
    <col min="7940" max="7940" width="15.7109375" style="2" customWidth="1"/>
    <col min="7941" max="7941" width="16.140625" style="2" customWidth="1"/>
    <col min="7942" max="7942" width="16.85546875" style="2" customWidth="1"/>
    <col min="7943" max="7943" width="16.28515625" style="2" customWidth="1"/>
    <col min="7944" max="7944" width="14.5703125" style="2" customWidth="1"/>
    <col min="7945" max="7945" width="16.42578125" style="2" customWidth="1"/>
    <col min="7946" max="7946" width="17.7109375" style="2" bestFit="1" customWidth="1"/>
    <col min="7947" max="7954" width="15" style="2" customWidth="1"/>
    <col min="7955" max="7955" width="16.28515625" style="2" customWidth="1"/>
    <col min="7956" max="7956" width="17.42578125" style="2" customWidth="1"/>
    <col min="7957" max="7957" width="6.85546875" style="2" customWidth="1"/>
    <col min="7958" max="7958" width="18" style="2" customWidth="1"/>
    <col min="7959" max="7959" width="19.85546875" style="2" customWidth="1"/>
    <col min="7960" max="7960" width="18" style="2" customWidth="1"/>
    <col min="7961" max="7961" width="15.7109375" style="2" customWidth="1"/>
    <col min="7962" max="7962" width="17" style="2" customWidth="1"/>
    <col min="7963" max="7963" width="15.7109375" style="2" customWidth="1"/>
    <col min="7964" max="7964" width="13.140625" style="2" customWidth="1"/>
    <col min="7965" max="7965" width="12.7109375" style="2" customWidth="1"/>
    <col min="7966" max="7966" width="15.5703125" style="2" customWidth="1"/>
    <col min="7967" max="8192" width="9.140625" style="2"/>
    <col min="8193" max="8193" width="58.7109375" style="2" customWidth="1"/>
    <col min="8194" max="8194" width="22.5703125" style="2" customWidth="1"/>
    <col min="8195" max="8195" width="14.5703125" style="2" customWidth="1"/>
    <col min="8196" max="8196" width="15.7109375" style="2" customWidth="1"/>
    <col min="8197" max="8197" width="16.140625" style="2" customWidth="1"/>
    <col min="8198" max="8198" width="16.85546875" style="2" customWidth="1"/>
    <col min="8199" max="8199" width="16.28515625" style="2" customWidth="1"/>
    <col min="8200" max="8200" width="14.5703125" style="2" customWidth="1"/>
    <col min="8201" max="8201" width="16.42578125" style="2" customWidth="1"/>
    <col min="8202" max="8202" width="17.7109375" style="2" bestFit="1" customWidth="1"/>
    <col min="8203" max="8210" width="15" style="2" customWidth="1"/>
    <col min="8211" max="8211" width="16.28515625" style="2" customWidth="1"/>
    <col min="8212" max="8212" width="17.42578125" style="2" customWidth="1"/>
    <col min="8213" max="8213" width="6.85546875" style="2" customWidth="1"/>
    <col min="8214" max="8214" width="18" style="2" customWidth="1"/>
    <col min="8215" max="8215" width="19.85546875" style="2" customWidth="1"/>
    <col min="8216" max="8216" width="18" style="2" customWidth="1"/>
    <col min="8217" max="8217" width="15.7109375" style="2" customWidth="1"/>
    <col min="8218" max="8218" width="17" style="2" customWidth="1"/>
    <col min="8219" max="8219" width="15.7109375" style="2" customWidth="1"/>
    <col min="8220" max="8220" width="13.140625" style="2" customWidth="1"/>
    <col min="8221" max="8221" width="12.7109375" style="2" customWidth="1"/>
    <col min="8222" max="8222" width="15.5703125" style="2" customWidth="1"/>
    <col min="8223" max="8448" width="9.140625" style="2"/>
    <col min="8449" max="8449" width="58.7109375" style="2" customWidth="1"/>
    <col min="8450" max="8450" width="22.5703125" style="2" customWidth="1"/>
    <col min="8451" max="8451" width="14.5703125" style="2" customWidth="1"/>
    <col min="8452" max="8452" width="15.7109375" style="2" customWidth="1"/>
    <col min="8453" max="8453" width="16.140625" style="2" customWidth="1"/>
    <col min="8454" max="8454" width="16.85546875" style="2" customWidth="1"/>
    <col min="8455" max="8455" width="16.28515625" style="2" customWidth="1"/>
    <col min="8456" max="8456" width="14.5703125" style="2" customWidth="1"/>
    <col min="8457" max="8457" width="16.42578125" style="2" customWidth="1"/>
    <col min="8458" max="8458" width="17.7109375" style="2" bestFit="1" customWidth="1"/>
    <col min="8459" max="8466" width="15" style="2" customWidth="1"/>
    <col min="8467" max="8467" width="16.28515625" style="2" customWidth="1"/>
    <col min="8468" max="8468" width="17.42578125" style="2" customWidth="1"/>
    <col min="8469" max="8469" width="6.85546875" style="2" customWidth="1"/>
    <col min="8470" max="8470" width="18" style="2" customWidth="1"/>
    <col min="8471" max="8471" width="19.85546875" style="2" customWidth="1"/>
    <col min="8472" max="8472" width="18" style="2" customWidth="1"/>
    <col min="8473" max="8473" width="15.7109375" style="2" customWidth="1"/>
    <col min="8474" max="8474" width="17" style="2" customWidth="1"/>
    <col min="8475" max="8475" width="15.7109375" style="2" customWidth="1"/>
    <col min="8476" max="8476" width="13.140625" style="2" customWidth="1"/>
    <col min="8477" max="8477" width="12.7109375" style="2" customWidth="1"/>
    <col min="8478" max="8478" width="15.5703125" style="2" customWidth="1"/>
    <col min="8479" max="8704" width="9.140625" style="2"/>
    <col min="8705" max="8705" width="58.7109375" style="2" customWidth="1"/>
    <col min="8706" max="8706" width="22.5703125" style="2" customWidth="1"/>
    <col min="8707" max="8707" width="14.5703125" style="2" customWidth="1"/>
    <col min="8708" max="8708" width="15.7109375" style="2" customWidth="1"/>
    <col min="8709" max="8709" width="16.140625" style="2" customWidth="1"/>
    <col min="8710" max="8710" width="16.85546875" style="2" customWidth="1"/>
    <col min="8711" max="8711" width="16.28515625" style="2" customWidth="1"/>
    <col min="8712" max="8712" width="14.5703125" style="2" customWidth="1"/>
    <col min="8713" max="8713" width="16.42578125" style="2" customWidth="1"/>
    <col min="8714" max="8714" width="17.7109375" style="2" bestFit="1" customWidth="1"/>
    <col min="8715" max="8722" width="15" style="2" customWidth="1"/>
    <col min="8723" max="8723" width="16.28515625" style="2" customWidth="1"/>
    <col min="8724" max="8724" width="17.42578125" style="2" customWidth="1"/>
    <col min="8725" max="8725" width="6.85546875" style="2" customWidth="1"/>
    <col min="8726" max="8726" width="18" style="2" customWidth="1"/>
    <col min="8727" max="8727" width="19.85546875" style="2" customWidth="1"/>
    <col min="8728" max="8728" width="18" style="2" customWidth="1"/>
    <col min="8729" max="8729" width="15.7109375" style="2" customWidth="1"/>
    <col min="8730" max="8730" width="17" style="2" customWidth="1"/>
    <col min="8731" max="8731" width="15.7109375" style="2" customWidth="1"/>
    <col min="8732" max="8732" width="13.140625" style="2" customWidth="1"/>
    <col min="8733" max="8733" width="12.7109375" style="2" customWidth="1"/>
    <col min="8734" max="8734" width="15.5703125" style="2" customWidth="1"/>
    <col min="8735" max="8960" width="9.140625" style="2"/>
    <col min="8961" max="8961" width="58.7109375" style="2" customWidth="1"/>
    <col min="8962" max="8962" width="22.5703125" style="2" customWidth="1"/>
    <col min="8963" max="8963" width="14.5703125" style="2" customWidth="1"/>
    <col min="8964" max="8964" width="15.7109375" style="2" customWidth="1"/>
    <col min="8965" max="8965" width="16.140625" style="2" customWidth="1"/>
    <col min="8966" max="8966" width="16.85546875" style="2" customWidth="1"/>
    <col min="8967" max="8967" width="16.28515625" style="2" customWidth="1"/>
    <col min="8968" max="8968" width="14.5703125" style="2" customWidth="1"/>
    <col min="8969" max="8969" width="16.42578125" style="2" customWidth="1"/>
    <col min="8970" max="8970" width="17.7109375" style="2" bestFit="1" customWidth="1"/>
    <col min="8971" max="8978" width="15" style="2" customWidth="1"/>
    <col min="8979" max="8979" width="16.28515625" style="2" customWidth="1"/>
    <col min="8980" max="8980" width="17.42578125" style="2" customWidth="1"/>
    <col min="8981" max="8981" width="6.85546875" style="2" customWidth="1"/>
    <col min="8982" max="8982" width="18" style="2" customWidth="1"/>
    <col min="8983" max="8983" width="19.85546875" style="2" customWidth="1"/>
    <col min="8984" max="8984" width="18" style="2" customWidth="1"/>
    <col min="8985" max="8985" width="15.7109375" style="2" customWidth="1"/>
    <col min="8986" max="8986" width="17" style="2" customWidth="1"/>
    <col min="8987" max="8987" width="15.7109375" style="2" customWidth="1"/>
    <col min="8988" max="8988" width="13.140625" style="2" customWidth="1"/>
    <col min="8989" max="8989" width="12.7109375" style="2" customWidth="1"/>
    <col min="8990" max="8990" width="15.5703125" style="2" customWidth="1"/>
    <col min="8991" max="9216" width="9.140625" style="2"/>
    <col min="9217" max="9217" width="58.7109375" style="2" customWidth="1"/>
    <col min="9218" max="9218" width="22.5703125" style="2" customWidth="1"/>
    <col min="9219" max="9219" width="14.5703125" style="2" customWidth="1"/>
    <col min="9220" max="9220" width="15.7109375" style="2" customWidth="1"/>
    <col min="9221" max="9221" width="16.140625" style="2" customWidth="1"/>
    <col min="9222" max="9222" width="16.85546875" style="2" customWidth="1"/>
    <col min="9223" max="9223" width="16.28515625" style="2" customWidth="1"/>
    <col min="9224" max="9224" width="14.5703125" style="2" customWidth="1"/>
    <col min="9225" max="9225" width="16.42578125" style="2" customWidth="1"/>
    <col min="9226" max="9226" width="17.7109375" style="2" bestFit="1" customWidth="1"/>
    <col min="9227" max="9234" width="15" style="2" customWidth="1"/>
    <col min="9235" max="9235" width="16.28515625" style="2" customWidth="1"/>
    <col min="9236" max="9236" width="17.42578125" style="2" customWidth="1"/>
    <col min="9237" max="9237" width="6.85546875" style="2" customWidth="1"/>
    <col min="9238" max="9238" width="18" style="2" customWidth="1"/>
    <col min="9239" max="9239" width="19.85546875" style="2" customWidth="1"/>
    <col min="9240" max="9240" width="18" style="2" customWidth="1"/>
    <col min="9241" max="9241" width="15.7109375" style="2" customWidth="1"/>
    <col min="9242" max="9242" width="17" style="2" customWidth="1"/>
    <col min="9243" max="9243" width="15.7109375" style="2" customWidth="1"/>
    <col min="9244" max="9244" width="13.140625" style="2" customWidth="1"/>
    <col min="9245" max="9245" width="12.7109375" style="2" customWidth="1"/>
    <col min="9246" max="9246" width="15.5703125" style="2" customWidth="1"/>
    <col min="9247" max="9472" width="9.140625" style="2"/>
    <col min="9473" max="9473" width="58.7109375" style="2" customWidth="1"/>
    <col min="9474" max="9474" width="22.5703125" style="2" customWidth="1"/>
    <col min="9475" max="9475" width="14.5703125" style="2" customWidth="1"/>
    <col min="9476" max="9476" width="15.7109375" style="2" customWidth="1"/>
    <col min="9477" max="9477" width="16.140625" style="2" customWidth="1"/>
    <col min="9478" max="9478" width="16.85546875" style="2" customWidth="1"/>
    <col min="9479" max="9479" width="16.28515625" style="2" customWidth="1"/>
    <col min="9480" max="9480" width="14.5703125" style="2" customWidth="1"/>
    <col min="9481" max="9481" width="16.42578125" style="2" customWidth="1"/>
    <col min="9482" max="9482" width="17.7109375" style="2" bestFit="1" customWidth="1"/>
    <col min="9483" max="9490" width="15" style="2" customWidth="1"/>
    <col min="9491" max="9491" width="16.28515625" style="2" customWidth="1"/>
    <col min="9492" max="9492" width="17.42578125" style="2" customWidth="1"/>
    <col min="9493" max="9493" width="6.85546875" style="2" customWidth="1"/>
    <col min="9494" max="9494" width="18" style="2" customWidth="1"/>
    <col min="9495" max="9495" width="19.85546875" style="2" customWidth="1"/>
    <col min="9496" max="9496" width="18" style="2" customWidth="1"/>
    <col min="9497" max="9497" width="15.7109375" style="2" customWidth="1"/>
    <col min="9498" max="9498" width="17" style="2" customWidth="1"/>
    <col min="9499" max="9499" width="15.7109375" style="2" customWidth="1"/>
    <col min="9500" max="9500" width="13.140625" style="2" customWidth="1"/>
    <col min="9501" max="9501" width="12.7109375" style="2" customWidth="1"/>
    <col min="9502" max="9502" width="15.5703125" style="2" customWidth="1"/>
    <col min="9503" max="9728" width="9.140625" style="2"/>
    <col min="9729" max="9729" width="58.7109375" style="2" customWidth="1"/>
    <col min="9730" max="9730" width="22.5703125" style="2" customWidth="1"/>
    <col min="9731" max="9731" width="14.5703125" style="2" customWidth="1"/>
    <col min="9732" max="9732" width="15.7109375" style="2" customWidth="1"/>
    <col min="9733" max="9733" width="16.140625" style="2" customWidth="1"/>
    <col min="9734" max="9734" width="16.85546875" style="2" customWidth="1"/>
    <col min="9735" max="9735" width="16.28515625" style="2" customWidth="1"/>
    <col min="9736" max="9736" width="14.5703125" style="2" customWidth="1"/>
    <col min="9737" max="9737" width="16.42578125" style="2" customWidth="1"/>
    <col min="9738" max="9738" width="17.7109375" style="2" bestFit="1" customWidth="1"/>
    <col min="9739" max="9746" width="15" style="2" customWidth="1"/>
    <col min="9747" max="9747" width="16.28515625" style="2" customWidth="1"/>
    <col min="9748" max="9748" width="17.42578125" style="2" customWidth="1"/>
    <col min="9749" max="9749" width="6.85546875" style="2" customWidth="1"/>
    <col min="9750" max="9750" width="18" style="2" customWidth="1"/>
    <col min="9751" max="9751" width="19.85546875" style="2" customWidth="1"/>
    <col min="9752" max="9752" width="18" style="2" customWidth="1"/>
    <col min="9753" max="9753" width="15.7109375" style="2" customWidth="1"/>
    <col min="9754" max="9754" width="17" style="2" customWidth="1"/>
    <col min="9755" max="9755" width="15.7109375" style="2" customWidth="1"/>
    <col min="9756" max="9756" width="13.140625" style="2" customWidth="1"/>
    <col min="9757" max="9757" width="12.7109375" style="2" customWidth="1"/>
    <col min="9758" max="9758" width="15.5703125" style="2" customWidth="1"/>
    <col min="9759" max="9984" width="9.140625" style="2"/>
    <col min="9985" max="9985" width="58.7109375" style="2" customWidth="1"/>
    <col min="9986" max="9986" width="22.5703125" style="2" customWidth="1"/>
    <col min="9987" max="9987" width="14.5703125" style="2" customWidth="1"/>
    <col min="9988" max="9988" width="15.7109375" style="2" customWidth="1"/>
    <col min="9989" max="9989" width="16.140625" style="2" customWidth="1"/>
    <col min="9990" max="9990" width="16.85546875" style="2" customWidth="1"/>
    <col min="9991" max="9991" width="16.28515625" style="2" customWidth="1"/>
    <col min="9992" max="9992" width="14.5703125" style="2" customWidth="1"/>
    <col min="9993" max="9993" width="16.42578125" style="2" customWidth="1"/>
    <col min="9994" max="9994" width="17.7109375" style="2" bestFit="1" customWidth="1"/>
    <col min="9995" max="10002" width="15" style="2" customWidth="1"/>
    <col min="10003" max="10003" width="16.28515625" style="2" customWidth="1"/>
    <col min="10004" max="10004" width="17.42578125" style="2" customWidth="1"/>
    <col min="10005" max="10005" width="6.85546875" style="2" customWidth="1"/>
    <col min="10006" max="10006" width="18" style="2" customWidth="1"/>
    <col min="10007" max="10007" width="19.85546875" style="2" customWidth="1"/>
    <col min="10008" max="10008" width="18" style="2" customWidth="1"/>
    <col min="10009" max="10009" width="15.7109375" style="2" customWidth="1"/>
    <col min="10010" max="10010" width="17" style="2" customWidth="1"/>
    <col min="10011" max="10011" width="15.7109375" style="2" customWidth="1"/>
    <col min="10012" max="10012" width="13.140625" style="2" customWidth="1"/>
    <col min="10013" max="10013" width="12.7109375" style="2" customWidth="1"/>
    <col min="10014" max="10014" width="15.5703125" style="2" customWidth="1"/>
    <col min="10015" max="10240" width="9.140625" style="2"/>
    <col min="10241" max="10241" width="58.7109375" style="2" customWidth="1"/>
    <col min="10242" max="10242" width="22.5703125" style="2" customWidth="1"/>
    <col min="10243" max="10243" width="14.5703125" style="2" customWidth="1"/>
    <col min="10244" max="10244" width="15.7109375" style="2" customWidth="1"/>
    <col min="10245" max="10245" width="16.140625" style="2" customWidth="1"/>
    <col min="10246" max="10246" width="16.85546875" style="2" customWidth="1"/>
    <col min="10247" max="10247" width="16.28515625" style="2" customWidth="1"/>
    <col min="10248" max="10248" width="14.5703125" style="2" customWidth="1"/>
    <col min="10249" max="10249" width="16.42578125" style="2" customWidth="1"/>
    <col min="10250" max="10250" width="17.7109375" style="2" bestFit="1" customWidth="1"/>
    <col min="10251" max="10258" width="15" style="2" customWidth="1"/>
    <col min="10259" max="10259" width="16.28515625" style="2" customWidth="1"/>
    <col min="10260" max="10260" width="17.42578125" style="2" customWidth="1"/>
    <col min="10261" max="10261" width="6.85546875" style="2" customWidth="1"/>
    <col min="10262" max="10262" width="18" style="2" customWidth="1"/>
    <col min="10263" max="10263" width="19.85546875" style="2" customWidth="1"/>
    <col min="10264" max="10264" width="18" style="2" customWidth="1"/>
    <col min="10265" max="10265" width="15.7109375" style="2" customWidth="1"/>
    <col min="10266" max="10266" width="17" style="2" customWidth="1"/>
    <col min="10267" max="10267" width="15.7109375" style="2" customWidth="1"/>
    <col min="10268" max="10268" width="13.140625" style="2" customWidth="1"/>
    <col min="10269" max="10269" width="12.7109375" style="2" customWidth="1"/>
    <col min="10270" max="10270" width="15.5703125" style="2" customWidth="1"/>
    <col min="10271" max="10496" width="9.140625" style="2"/>
    <col min="10497" max="10497" width="58.7109375" style="2" customWidth="1"/>
    <col min="10498" max="10498" width="22.5703125" style="2" customWidth="1"/>
    <col min="10499" max="10499" width="14.5703125" style="2" customWidth="1"/>
    <col min="10500" max="10500" width="15.7109375" style="2" customWidth="1"/>
    <col min="10501" max="10501" width="16.140625" style="2" customWidth="1"/>
    <col min="10502" max="10502" width="16.85546875" style="2" customWidth="1"/>
    <col min="10503" max="10503" width="16.28515625" style="2" customWidth="1"/>
    <col min="10504" max="10504" width="14.5703125" style="2" customWidth="1"/>
    <col min="10505" max="10505" width="16.42578125" style="2" customWidth="1"/>
    <col min="10506" max="10506" width="17.7109375" style="2" bestFit="1" customWidth="1"/>
    <col min="10507" max="10514" width="15" style="2" customWidth="1"/>
    <col min="10515" max="10515" width="16.28515625" style="2" customWidth="1"/>
    <col min="10516" max="10516" width="17.42578125" style="2" customWidth="1"/>
    <col min="10517" max="10517" width="6.85546875" style="2" customWidth="1"/>
    <col min="10518" max="10518" width="18" style="2" customWidth="1"/>
    <col min="10519" max="10519" width="19.85546875" style="2" customWidth="1"/>
    <col min="10520" max="10520" width="18" style="2" customWidth="1"/>
    <col min="10521" max="10521" width="15.7109375" style="2" customWidth="1"/>
    <col min="10522" max="10522" width="17" style="2" customWidth="1"/>
    <col min="10523" max="10523" width="15.7109375" style="2" customWidth="1"/>
    <col min="10524" max="10524" width="13.140625" style="2" customWidth="1"/>
    <col min="10525" max="10525" width="12.7109375" style="2" customWidth="1"/>
    <col min="10526" max="10526" width="15.5703125" style="2" customWidth="1"/>
    <col min="10527" max="10752" width="9.140625" style="2"/>
    <col min="10753" max="10753" width="58.7109375" style="2" customWidth="1"/>
    <col min="10754" max="10754" width="22.5703125" style="2" customWidth="1"/>
    <col min="10755" max="10755" width="14.5703125" style="2" customWidth="1"/>
    <col min="10756" max="10756" width="15.7109375" style="2" customWidth="1"/>
    <col min="10757" max="10757" width="16.140625" style="2" customWidth="1"/>
    <col min="10758" max="10758" width="16.85546875" style="2" customWidth="1"/>
    <col min="10759" max="10759" width="16.28515625" style="2" customWidth="1"/>
    <col min="10760" max="10760" width="14.5703125" style="2" customWidth="1"/>
    <col min="10761" max="10761" width="16.42578125" style="2" customWidth="1"/>
    <col min="10762" max="10762" width="17.7109375" style="2" bestFit="1" customWidth="1"/>
    <col min="10763" max="10770" width="15" style="2" customWidth="1"/>
    <col min="10771" max="10771" width="16.28515625" style="2" customWidth="1"/>
    <col min="10772" max="10772" width="17.42578125" style="2" customWidth="1"/>
    <col min="10773" max="10773" width="6.85546875" style="2" customWidth="1"/>
    <col min="10774" max="10774" width="18" style="2" customWidth="1"/>
    <col min="10775" max="10775" width="19.85546875" style="2" customWidth="1"/>
    <col min="10776" max="10776" width="18" style="2" customWidth="1"/>
    <col min="10777" max="10777" width="15.7109375" style="2" customWidth="1"/>
    <col min="10778" max="10778" width="17" style="2" customWidth="1"/>
    <col min="10779" max="10779" width="15.7109375" style="2" customWidth="1"/>
    <col min="10780" max="10780" width="13.140625" style="2" customWidth="1"/>
    <col min="10781" max="10781" width="12.7109375" style="2" customWidth="1"/>
    <col min="10782" max="10782" width="15.5703125" style="2" customWidth="1"/>
    <col min="10783" max="11008" width="9.140625" style="2"/>
    <col min="11009" max="11009" width="58.7109375" style="2" customWidth="1"/>
    <col min="11010" max="11010" width="22.5703125" style="2" customWidth="1"/>
    <col min="11011" max="11011" width="14.5703125" style="2" customWidth="1"/>
    <col min="11012" max="11012" width="15.7109375" style="2" customWidth="1"/>
    <col min="11013" max="11013" width="16.140625" style="2" customWidth="1"/>
    <col min="11014" max="11014" width="16.85546875" style="2" customWidth="1"/>
    <col min="11015" max="11015" width="16.28515625" style="2" customWidth="1"/>
    <col min="11016" max="11016" width="14.5703125" style="2" customWidth="1"/>
    <col min="11017" max="11017" width="16.42578125" style="2" customWidth="1"/>
    <col min="11018" max="11018" width="17.7109375" style="2" bestFit="1" customWidth="1"/>
    <col min="11019" max="11026" width="15" style="2" customWidth="1"/>
    <col min="11027" max="11027" width="16.28515625" style="2" customWidth="1"/>
    <col min="11028" max="11028" width="17.42578125" style="2" customWidth="1"/>
    <col min="11029" max="11029" width="6.85546875" style="2" customWidth="1"/>
    <col min="11030" max="11030" width="18" style="2" customWidth="1"/>
    <col min="11031" max="11031" width="19.85546875" style="2" customWidth="1"/>
    <col min="11032" max="11032" width="18" style="2" customWidth="1"/>
    <col min="11033" max="11033" width="15.7109375" style="2" customWidth="1"/>
    <col min="11034" max="11034" width="17" style="2" customWidth="1"/>
    <col min="11035" max="11035" width="15.7109375" style="2" customWidth="1"/>
    <col min="11036" max="11036" width="13.140625" style="2" customWidth="1"/>
    <col min="11037" max="11037" width="12.7109375" style="2" customWidth="1"/>
    <col min="11038" max="11038" width="15.5703125" style="2" customWidth="1"/>
    <col min="11039" max="11264" width="9.140625" style="2"/>
    <col min="11265" max="11265" width="58.7109375" style="2" customWidth="1"/>
    <col min="11266" max="11266" width="22.5703125" style="2" customWidth="1"/>
    <col min="11267" max="11267" width="14.5703125" style="2" customWidth="1"/>
    <col min="11268" max="11268" width="15.7109375" style="2" customWidth="1"/>
    <col min="11269" max="11269" width="16.140625" style="2" customWidth="1"/>
    <col min="11270" max="11270" width="16.85546875" style="2" customWidth="1"/>
    <col min="11271" max="11271" width="16.28515625" style="2" customWidth="1"/>
    <col min="11272" max="11272" width="14.5703125" style="2" customWidth="1"/>
    <col min="11273" max="11273" width="16.42578125" style="2" customWidth="1"/>
    <col min="11274" max="11274" width="17.7109375" style="2" bestFit="1" customWidth="1"/>
    <col min="11275" max="11282" width="15" style="2" customWidth="1"/>
    <col min="11283" max="11283" width="16.28515625" style="2" customWidth="1"/>
    <col min="11284" max="11284" width="17.42578125" style="2" customWidth="1"/>
    <col min="11285" max="11285" width="6.85546875" style="2" customWidth="1"/>
    <col min="11286" max="11286" width="18" style="2" customWidth="1"/>
    <col min="11287" max="11287" width="19.85546875" style="2" customWidth="1"/>
    <col min="11288" max="11288" width="18" style="2" customWidth="1"/>
    <col min="11289" max="11289" width="15.7109375" style="2" customWidth="1"/>
    <col min="11290" max="11290" width="17" style="2" customWidth="1"/>
    <col min="11291" max="11291" width="15.7109375" style="2" customWidth="1"/>
    <col min="11292" max="11292" width="13.140625" style="2" customWidth="1"/>
    <col min="11293" max="11293" width="12.7109375" style="2" customWidth="1"/>
    <col min="11294" max="11294" width="15.5703125" style="2" customWidth="1"/>
    <col min="11295" max="11520" width="9.140625" style="2"/>
    <col min="11521" max="11521" width="58.7109375" style="2" customWidth="1"/>
    <col min="11522" max="11522" width="22.5703125" style="2" customWidth="1"/>
    <col min="11523" max="11523" width="14.5703125" style="2" customWidth="1"/>
    <col min="11524" max="11524" width="15.7109375" style="2" customWidth="1"/>
    <col min="11525" max="11525" width="16.140625" style="2" customWidth="1"/>
    <col min="11526" max="11526" width="16.85546875" style="2" customWidth="1"/>
    <col min="11527" max="11527" width="16.28515625" style="2" customWidth="1"/>
    <col min="11528" max="11528" width="14.5703125" style="2" customWidth="1"/>
    <col min="11529" max="11529" width="16.42578125" style="2" customWidth="1"/>
    <col min="11530" max="11530" width="17.7109375" style="2" bestFit="1" customWidth="1"/>
    <col min="11531" max="11538" width="15" style="2" customWidth="1"/>
    <col min="11539" max="11539" width="16.28515625" style="2" customWidth="1"/>
    <col min="11540" max="11540" width="17.42578125" style="2" customWidth="1"/>
    <col min="11541" max="11541" width="6.85546875" style="2" customWidth="1"/>
    <col min="11542" max="11542" width="18" style="2" customWidth="1"/>
    <col min="11543" max="11543" width="19.85546875" style="2" customWidth="1"/>
    <col min="11544" max="11544" width="18" style="2" customWidth="1"/>
    <col min="11545" max="11545" width="15.7109375" style="2" customWidth="1"/>
    <col min="11546" max="11546" width="17" style="2" customWidth="1"/>
    <col min="11547" max="11547" width="15.7109375" style="2" customWidth="1"/>
    <col min="11548" max="11548" width="13.140625" style="2" customWidth="1"/>
    <col min="11549" max="11549" width="12.7109375" style="2" customWidth="1"/>
    <col min="11550" max="11550" width="15.5703125" style="2" customWidth="1"/>
    <col min="11551" max="11776" width="9.140625" style="2"/>
    <col min="11777" max="11777" width="58.7109375" style="2" customWidth="1"/>
    <col min="11778" max="11778" width="22.5703125" style="2" customWidth="1"/>
    <col min="11779" max="11779" width="14.5703125" style="2" customWidth="1"/>
    <col min="11780" max="11780" width="15.7109375" style="2" customWidth="1"/>
    <col min="11781" max="11781" width="16.140625" style="2" customWidth="1"/>
    <col min="11782" max="11782" width="16.85546875" style="2" customWidth="1"/>
    <col min="11783" max="11783" width="16.28515625" style="2" customWidth="1"/>
    <col min="11784" max="11784" width="14.5703125" style="2" customWidth="1"/>
    <col min="11785" max="11785" width="16.42578125" style="2" customWidth="1"/>
    <col min="11786" max="11786" width="17.7109375" style="2" bestFit="1" customWidth="1"/>
    <col min="11787" max="11794" width="15" style="2" customWidth="1"/>
    <col min="11795" max="11795" width="16.28515625" style="2" customWidth="1"/>
    <col min="11796" max="11796" width="17.42578125" style="2" customWidth="1"/>
    <col min="11797" max="11797" width="6.85546875" style="2" customWidth="1"/>
    <col min="11798" max="11798" width="18" style="2" customWidth="1"/>
    <col min="11799" max="11799" width="19.85546875" style="2" customWidth="1"/>
    <col min="11800" max="11800" width="18" style="2" customWidth="1"/>
    <col min="11801" max="11801" width="15.7109375" style="2" customWidth="1"/>
    <col min="11802" max="11802" width="17" style="2" customWidth="1"/>
    <col min="11803" max="11803" width="15.7109375" style="2" customWidth="1"/>
    <col min="11804" max="11804" width="13.140625" style="2" customWidth="1"/>
    <col min="11805" max="11805" width="12.7109375" style="2" customWidth="1"/>
    <col min="11806" max="11806" width="15.5703125" style="2" customWidth="1"/>
    <col min="11807" max="12032" width="9.140625" style="2"/>
    <col min="12033" max="12033" width="58.7109375" style="2" customWidth="1"/>
    <col min="12034" max="12034" width="22.5703125" style="2" customWidth="1"/>
    <col min="12035" max="12035" width="14.5703125" style="2" customWidth="1"/>
    <col min="12036" max="12036" width="15.7109375" style="2" customWidth="1"/>
    <col min="12037" max="12037" width="16.140625" style="2" customWidth="1"/>
    <col min="12038" max="12038" width="16.85546875" style="2" customWidth="1"/>
    <col min="12039" max="12039" width="16.28515625" style="2" customWidth="1"/>
    <col min="12040" max="12040" width="14.5703125" style="2" customWidth="1"/>
    <col min="12041" max="12041" width="16.42578125" style="2" customWidth="1"/>
    <col min="12042" max="12042" width="17.7109375" style="2" bestFit="1" customWidth="1"/>
    <col min="12043" max="12050" width="15" style="2" customWidth="1"/>
    <col min="12051" max="12051" width="16.28515625" style="2" customWidth="1"/>
    <col min="12052" max="12052" width="17.42578125" style="2" customWidth="1"/>
    <col min="12053" max="12053" width="6.85546875" style="2" customWidth="1"/>
    <col min="12054" max="12054" width="18" style="2" customWidth="1"/>
    <col min="12055" max="12055" width="19.85546875" style="2" customWidth="1"/>
    <col min="12056" max="12056" width="18" style="2" customWidth="1"/>
    <col min="12057" max="12057" width="15.7109375" style="2" customWidth="1"/>
    <col min="12058" max="12058" width="17" style="2" customWidth="1"/>
    <col min="12059" max="12059" width="15.7109375" style="2" customWidth="1"/>
    <col min="12060" max="12060" width="13.140625" style="2" customWidth="1"/>
    <col min="12061" max="12061" width="12.7109375" style="2" customWidth="1"/>
    <col min="12062" max="12062" width="15.5703125" style="2" customWidth="1"/>
    <col min="12063" max="12288" width="9.140625" style="2"/>
    <col min="12289" max="12289" width="58.7109375" style="2" customWidth="1"/>
    <col min="12290" max="12290" width="22.5703125" style="2" customWidth="1"/>
    <col min="12291" max="12291" width="14.5703125" style="2" customWidth="1"/>
    <col min="12292" max="12292" width="15.7109375" style="2" customWidth="1"/>
    <col min="12293" max="12293" width="16.140625" style="2" customWidth="1"/>
    <col min="12294" max="12294" width="16.85546875" style="2" customWidth="1"/>
    <col min="12295" max="12295" width="16.28515625" style="2" customWidth="1"/>
    <col min="12296" max="12296" width="14.5703125" style="2" customWidth="1"/>
    <col min="12297" max="12297" width="16.42578125" style="2" customWidth="1"/>
    <col min="12298" max="12298" width="17.7109375" style="2" bestFit="1" customWidth="1"/>
    <col min="12299" max="12306" width="15" style="2" customWidth="1"/>
    <col min="12307" max="12307" width="16.28515625" style="2" customWidth="1"/>
    <col min="12308" max="12308" width="17.42578125" style="2" customWidth="1"/>
    <col min="12309" max="12309" width="6.85546875" style="2" customWidth="1"/>
    <col min="12310" max="12310" width="18" style="2" customWidth="1"/>
    <col min="12311" max="12311" width="19.85546875" style="2" customWidth="1"/>
    <col min="12312" max="12312" width="18" style="2" customWidth="1"/>
    <col min="12313" max="12313" width="15.7109375" style="2" customWidth="1"/>
    <col min="12314" max="12314" width="17" style="2" customWidth="1"/>
    <col min="12315" max="12315" width="15.7109375" style="2" customWidth="1"/>
    <col min="12316" max="12316" width="13.140625" style="2" customWidth="1"/>
    <col min="12317" max="12317" width="12.7109375" style="2" customWidth="1"/>
    <col min="12318" max="12318" width="15.5703125" style="2" customWidth="1"/>
    <col min="12319" max="12544" width="9.140625" style="2"/>
    <col min="12545" max="12545" width="58.7109375" style="2" customWidth="1"/>
    <col min="12546" max="12546" width="22.5703125" style="2" customWidth="1"/>
    <col min="12547" max="12547" width="14.5703125" style="2" customWidth="1"/>
    <col min="12548" max="12548" width="15.7109375" style="2" customWidth="1"/>
    <col min="12549" max="12549" width="16.140625" style="2" customWidth="1"/>
    <col min="12550" max="12550" width="16.85546875" style="2" customWidth="1"/>
    <col min="12551" max="12551" width="16.28515625" style="2" customWidth="1"/>
    <col min="12552" max="12552" width="14.5703125" style="2" customWidth="1"/>
    <col min="12553" max="12553" width="16.42578125" style="2" customWidth="1"/>
    <col min="12554" max="12554" width="17.7109375" style="2" bestFit="1" customWidth="1"/>
    <col min="12555" max="12562" width="15" style="2" customWidth="1"/>
    <col min="12563" max="12563" width="16.28515625" style="2" customWidth="1"/>
    <col min="12564" max="12564" width="17.42578125" style="2" customWidth="1"/>
    <col min="12565" max="12565" width="6.85546875" style="2" customWidth="1"/>
    <col min="12566" max="12566" width="18" style="2" customWidth="1"/>
    <col min="12567" max="12567" width="19.85546875" style="2" customWidth="1"/>
    <col min="12568" max="12568" width="18" style="2" customWidth="1"/>
    <col min="12569" max="12569" width="15.7109375" style="2" customWidth="1"/>
    <col min="12570" max="12570" width="17" style="2" customWidth="1"/>
    <col min="12571" max="12571" width="15.7109375" style="2" customWidth="1"/>
    <col min="12572" max="12572" width="13.140625" style="2" customWidth="1"/>
    <col min="12573" max="12573" width="12.7109375" style="2" customWidth="1"/>
    <col min="12574" max="12574" width="15.5703125" style="2" customWidth="1"/>
    <col min="12575" max="12800" width="9.140625" style="2"/>
    <col min="12801" max="12801" width="58.7109375" style="2" customWidth="1"/>
    <col min="12802" max="12802" width="22.5703125" style="2" customWidth="1"/>
    <col min="12803" max="12803" width="14.5703125" style="2" customWidth="1"/>
    <col min="12804" max="12804" width="15.7109375" style="2" customWidth="1"/>
    <col min="12805" max="12805" width="16.140625" style="2" customWidth="1"/>
    <col min="12806" max="12806" width="16.85546875" style="2" customWidth="1"/>
    <col min="12807" max="12807" width="16.28515625" style="2" customWidth="1"/>
    <col min="12808" max="12808" width="14.5703125" style="2" customWidth="1"/>
    <col min="12809" max="12809" width="16.42578125" style="2" customWidth="1"/>
    <col min="12810" max="12810" width="17.7109375" style="2" bestFit="1" customWidth="1"/>
    <col min="12811" max="12818" width="15" style="2" customWidth="1"/>
    <col min="12819" max="12819" width="16.28515625" style="2" customWidth="1"/>
    <col min="12820" max="12820" width="17.42578125" style="2" customWidth="1"/>
    <col min="12821" max="12821" width="6.85546875" style="2" customWidth="1"/>
    <col min="12822" max="12822" width="18" style="2" customWidth="1"/>
    <col min="12823" max="12823" width="19.85546875" style="2" customWidth="1"/>
    <col min="12824" max="12824" width="18" style="2" customWidth="1"/>
    <col min="12825" max="12825" width="15.7109375" style="2" customWidth="1"/>
    <col min="12826" max="12826" width="17" style="2" customWidth="1"/>
    <col min="12827" max="12827" width="15.7109375" style="2" customWidth="1"/>
    <col min="12828" max="12828" width="13.140625" style="2" customWidth="1"/>
    <col min="12829" max="12829" width="12.7109375" style="2" customWidth="1"/>
    <col min="12830" max="12830" width="15.5703125" style="2" customWidth="1"/>
    <col min="12831" max="13056" width="9.140625" style="2"/>
    <col min="13057" max="13057" width="58.7109375" style="2" customWidth="1"/>
    <col min="13058" max="13058" width="22.5703125" style="2" customWidth="1"/>
    <col min="13059" max="13059" width="14.5703125" style="2" customWidth="1"/>
    <col min="13060" max="13060" width="15.7109375" style="2" customWidth="1"/>
    <col min="13061" max="13061" width="16.140625" style="2" customWidth="1"/>
    <col min="13062" max="13062" width="16.85546875" style="2" customWidth="1"/>
    <col min="13063" max="13063" width="16.28515625" style="2" customWidth="1"/>
    <col min="13064" max="13064" width="14.5703125" style="2" customWidth="1"/>
    <col min="13065" max="13065" width="16.42578125" style="2" customWidth="1"/>
    <col min="13066" max="13066" width="17.7109375" style="2" bestFit="1" customWidth="1"/>
    <col min="13067" max="13074" width="15" style="2" customWidth="1"/>
    <col min="13075" max="13075" width="16.28515625" style="2" customWidth="1"/>
    <col min="13076" max="13076" width="17.42578125" style="2" customWidth="1"/>
    <col min="13077" max="13077" width="6.85546875" style="2" customWidth="1"/>
    <col min="13078" max="13078" width="18" style="2" customWidth="1"/>
    <col min="13079" max="13079" width="19.85546875" style="2" customWidth="1"/>
    <col min="13080" max="13080" width="18" style="2" customWidth="1"/>
    <col min="13081" max="13081" width="15.7109375" style="2" customWidth="1"/>
    <col min="13082" max="13082" width="17" style="2" customWidth="1"/>
    <col min="13083" max="13083" width="15.7109375" style="2" customWidth="1"/>
    <col min="13084" max="13084" width="13.140625" style="2" customWidth="1"/>
    <col min="13085" max="13085" width="12.7109375" style="2" customWidth="1"/>
    <col min="13086" max="13086" width="15.5703125" style="2" customWidth="1"/>
    <col min="13087" max="13312" width="9.140625" style="2"/>
    <col min="13313" max="13313" width="58.7109375" style="2" customWidth="1"/>
    <col min="13314" max="13314" width="22.5703125" style="2" customWidth="1"/>
    <col min="13315" max="13315" width="14.5703125" style="2" customWidth="1"/>
    <col min="13316" max="13316" width="15.7109375" style="2" customWidth="1"/>
    <col min="13317" max="13317" width="16.140625" style="2" customWidth="1"/>
    <col min="13318" max="13318" width="16.85546875" style="2" customWidth="1"/>
    <col min="13319" max="13319" width="16.28515625" style="2" customWidth="1"/>
    <col min="13320" max="13320" width="14.5703125" style="2" customWidth="1"/>
    <col min="13321" max="13321" width="16.42578125" style="2" customWidth="1"/>
    <col min="13322" max="13322" width="17.7109375" style="2" bestFit="1" customWidth="1"/>
    <col min="13323" max="13330" width="15" style="2" customWidth="1"/>
    <col min="13331" max="13331" width="16.28515625" style="2" customWidth="1"/>
    <col min="13332" max="13332" width="17.42578125" style="2" customWidth="1"/>
    <col min="13333" max="13333" width="6.85546875" style="2" customWidth="1"/>
    <col min="13334" max="13334" width="18" style="2" customWidth="1"/>
    <col min="13335" max="13335" width="19.85546875" style="2" customWidth="1"/>
    <col min="13336" max="13336" width="18" style="2" customWidth="1"/>
    <col min="13337" max="13337" width="15.7109375" style="2" customWidth="1"/>
    <col min="13338" max="13338" width="17" style="2" customWidth="1"/>
    <col min="13339" max="13339" width="15.7109375" style="2" customWidth="1"/>
    <col min="13340" max="13340" width="13.140625" style="2" customWidth="1"/>
    <col min="13341" max="13341" width="12.7109375" style="2" customWidth="1"/>
    <col min="13342" max="13342" width="15.5703125" style="2" customWidth="1"/>
    <col min="13343" max="13568" width="9.140625" style="2"/>
    <col min="13569" max="13569" width="58.7109375" style="2" customWidth="1"/>
    <col min="13570" max="13570" width="22.5703125" style="2" customWidth="1"/>
    <col min="13571" max="13571" width="14.5703125" style="2" customWidth="1"/>
    <col min="13572" max="13572" width="15.7109375" style="2" customWidth="1"/>
    <col min="13573" max="13573" width="16.140625" style="2" customWidth="1"/>
    <col min="13574" max="13574" width="16.85546875" style="2" customWidth="1"/>
    <col min="13575" max="13575" width="16.28515625" style="2" customWidth="1"/>
    <col min="13576" max="13576" width="14.5703125" style="2" customWidth="1"/>
    <col min="13577" max="13577" width="16.42578125" style="2" customWidth="1"/>
    <col min="13578" max="13578" width="17.7109375" style="2" bestFit="1" customWidth="1"/>
    <col min="13579" max="13586" width="15" style="2" customWidth="1"/>
    <col min="13587" max="13587" width="16.28515625" style="2" customWidth="1"/>
    <col min="13588" max="13588" width="17.42578125" style="2" customWidth="1"/>
    <col min="13589" max="13589" width="6.85546875" style="2" customWidth="1"/>
    <col min="13590" max="13590" width="18" style="2" customWidth="1"/>
    <col min="13591" max="13591" width="19.85546875" style="2" customWidth="1"/>
    <col min="13592" max="13592" width="18" style="2" customWidth="1"/>
    <col min="13593" max="13593" width="15.7109375" style="2" customWidth="1"/>
    <col min="13594" max="13594" width="17" style="2" customWidth="1"/>
    <col min="13595" max="13595" width="15.7109375" style="2" customWidth="1"/>
    <col min="13596" max="13596" width="13.140625" style="2" customWidth="1"/>
    <col min="13597" max="13597" width="12.7109375" style="2" customWidth="1"/>
    <col min="13598" max="13598" width="15.5703125" style="2" customWidth="1"/>
    <col min="13599" max="13824" width="9.140625" style="2"/>
    <col min="13825" max="13825" width="58.7109375" style="2" customWidth="1"/>
    <col min="13826" max="13826" width="22.5703125" style="2" customWidth="1"/>
    <col min="13827" max="13827" width="14.5703125" style="2" customWidth="1"/>
    <col min="13828" max="13828" width="15.7109375" style="2" customWidth="1"/>
    <col min="13829" max="13829" width="16.140625" style="2" customWidth="1"/>
    <col min="13830" max="13830" width="16.85546875" style="2" customWidth="1"/>
    <col min="13831" max="13831" width="16.28515625" style="2" customWidth="1"/>
    <col min="13832" max="13832" width="14.5703125" style="2" customWidth="1"/>
    <col min="13833" max="13833" width="16.42578125" style="2" customWidth="1"/>
    <col min="13834" max="13834" width="17.7109375" style="2" bestFit="1" customWidth="1"/>
    <col min="13835" max="13842" width="15" style="2" customWidth="1"/>
    <col min="13843" max="13843" width="16.28515625" style="2" customWidth="1"/>
    <col min="13844" max="13844" width="17.42578125" style="2" customWidth="1"/>
    <col min="13845" max="13845" width="6.85546875" style="2" customWidth="1"/>
    <col min="13846" max="13846" width="18" style="2" customWidth="1"/>
    <col min="13847" max="13847" width="19.85546875" style="2" customWidth="1"/>
    <col min="13848" max="13848" width="18" style="2" customWidth="1"/>
    <col min="13849" max="13849" width="15.7109375" style="2" customWidth="1"/>
    <col min="13850" max="13850" width="17" style="2" customWidth="1"/>
    <col min="13851" max="13851" width="15.7109375" style="2" customWidth="1"/>
    <col min="13852" max="13852" width="13.140625" style="2" customWidth="1"/>
    <col min="13853" max="13853" width="12.7109375" style="2" customWidth="1"/>
    <col min="13854" max="13854" width="15.5703125" style="2" customWidth="1"/>
    <col min="13855" max="14080" width="9.140625" style="2"/>
    <col min="14081" max="14081" width="58.7109375" style="2" customWidth="1"/>
    <col min="14082" max="14082" width="22.5703125" style="2" customWidth="1"/>
    <col min="14083" max="14083" width="14.5703125" style="2" customWidth="1"/>
    <col min="14084" max="14084" width="15.7109375" style="2" customWidth="1"/>
    <col min="14085" max="14085" width="16.140625" style="2" customWidth="1"/>
    <col min="14086" max="14086" width="16.85546875" style="2" customWidth="1"/>
    <col min="14087" max="14087" width="16.28515625" style="2" customWidth="1"/>
    <col min="14088" max="14088" width="14.5703125" style="2" customWidth="1"/>
    <col min="14089" max="14089" width="16.42578125" style="2" customWidth="1"/>
    <col min="14090" max="14090" width="17.7109375" style="2" bestFit="1" customWidth="1"/>
    <col min="14091" max="14098" width="15" style="2" customWidth="1"/>
    <col min="14099" max="14099" width="16.28515625" style="2" customWidth="1"/>
    <col min="14100" max="14100" width="17.42578125" style="2" customWidth="1"/>
    <col min="14101" max="14101" width="6.85546875" style="2" customWidth="1"/>
    <col min="14102" max="14102" width="18" style="2" customWidth="1"/>
    <col min="14103" max="14103" width="19.85546875" style="2" customWidth="1"/>
    <col min="14104" max="14104" width="18" style="2" customWidth="1"/>
    <col min="14105" max="14105" width="15.7109375" style="2" customWidth="1"/>
    <col min="14106" max="14106" width="17" style="2" customWidth="1"/>
    <col min="14107" max="14107" width="15.7109375" style="2" customWidth="1"/>
    <col min="14108" max="14108" width="13.140625" style="2" customWidth="1"/>
    <col min="14109" max="14109" width="12.7109375" style="2" customWidth="1"/>
    <col min="14110" max="14110" width="15.5703125" style="2" customWidth="1"/>
    <col min="14111" max="14336" width="9.140625" style="2"/>
    <col min="14337" max="14337" width="58.7109375" style="2" customWidth="1"/>
    <col min="14338" max="14338" width="22.5703125" style="2" customWidth="1"/>
    <col min="14339" max="14339" width="14.5703125" style="2" customWidth="1"/>
    <col min="14340" max="14340" width="15.7109375" style="2" customWidth="1"/>
    <col min="14341" max="14341" width="16.140625" style="2" customWidth="1"/>
    <col min="14342" max="14342" width="16.85546875" style="2" customWidth="1"/>
    <col min="14343" max="14343" width="16.28515625" style="2" customWidth="1"/>
    <col min="14344" max="14344" width="14.5703125" style="2" customWidth="1"/>
    <col min="14345" max="14345" width="16.42578125" style="2" customWidth="1"/>
    <col min="14346" max="14346" width="17.7109375" style="2" bestFit="1" customWidth="1"/>
    <col min="14347" max="14354" width="15" style="2" customWidth="1"/>
    <col min="14355" max="14355" width="16.28515625" style="2" customWidth="1"/>
    <col min="14356" max="14356" width="17.42578125" style="2" customWidth="1"/>
    <col min="14357" max="14357" width="6.85546875" style="2" customWidth="1"/>
    <col min="14358" max="14358" width="18" style="2" customWidth="1"/>
    <col min="14359" max="14359" width="19.85546875" style="2" customWidth="1"/>
    <col min="14360" max="14360" width="18" style="2" customWidth="1"/>
    <col min="14361" max="14361" width="15.7109375" style="2" customWidth="1"/>
    <col min="14362" max="14362" width="17" style="2" customWidth="1"/>
    <col min="14363" max="14363" width="15.7109375" style="2" customWidth="1"/>
    <col min="14364" max="14364" width="13.140625" style="2" customWidth="1"/>
    <col min="14365" max="14365" width="12.7109375" style="2" customWidth="1"/>
    <col min="14366" max="14366" width="15.5703125" style="2" customWidth="1"/>
    <col min="14367" max="14592" width="9.140625" style="2"/>
    <col min="14593" max="14593" width="58.7109375" style="2" customWidth="1"/>
    <col min="14594" max="14594" width="22.5703125" style="2" customWidth="1"/>
    <col min="14595" max="14595" width="14.5703125" style="2" customWidth="1"/>
    <col min="14596" max="14596" width="15.7109375" style="2" customWidth="1"/>
    <col min="14597" max="14597" width="16.140625" style="2" customWidth="1"/>
    <col min="14598" max="14598" width="16.85546875" style="2" customWidth="1"/>
    <col min="14599" max="14599" width="16.28515625" style="2" customWidth="1"/>
    <col min="14600" max="14600" width="14.5703125" style="2" customWidth="1"/>
    <col min="14601" max="14601" width="16.42578125" style="2" customWidth="1"/>
    <col min="14602" max="14602" width="17.7109375" style="2" bestFit="1" customWidth="1"/>
    <col min="14603" max="14610" width="15" style="2" customWidth="1"/>
    <col min="14611" max="14611" width="16.28515625" style="2" customWidth="1"/>
    <col min="14612" max="14612" width="17.42578125" style="2" customWidth="1"/>
    <col min="14613" max="14613" width="6.85546875" style="2" customWidth="1"/>
    <col min="14614" max="14614" width="18" style="2" customWidth="1"/>
    <col min="14615" max="14615" width="19.85546875" style="2" customWidth="1"/>
    <col min="14616" max="14616" width="18" style="2" customWidth="1"/>
    <col min="14617" max="14617" width="15.7109375" style="2" customWidth="1"/>
    <col min="14618" max="14618" width="17" style="2" customWidth="1"/>
    <col min="14619" max="14619" width="15.7109375" style="2" customWidth="1"/>
    <col min="14620" max="14620" width="13.140625" style="2" customWidth="1"/>
    <col min="14621" max="14621" width="12.7109375" style="2" customWidth="1"/>
    <col min="14622" max="14622" width="15.5703125" style="2" customWidth="1"/>
    <col min="14623" max="14848" width="9.140625" style="2"/>
    <col min="14849" max="14849" width="58.7109375" style="2" customWidth="1"/>
    <col min="14850" max="14850" width="22.5703125" style="2" customWidth="1"/>
    <col min="14851" max="14851" width="14.5703125" style="2" customWidth="1"/>
    <col min="14852" max="14852" width="15.7109375" style="2" customWidth="1"/>
    <col min="14853" max="14853" width="16.140625" style="2" customWidth="1"/>
    <col min="14854" max="14854" width="16.85546875" style="2" customWidth="1"/>
    <col min="14855" max="14855" width="16.28515625" style="2" customWidth="1"/>
    <col min="14856" max="14856" width="14.5703125" style="2" customWidth="1"/>
    <col min="14857" max="14857" width="16.42578125" style="2" customWidth="1"/>
    <col min="14858" max="14858" width="17.7109375" style="2" bestFit="1" customWidth="1"/>
    <col min="14859" max="14866" width="15" style="2" customWidth="1"/>
    <col min="14867" max="14867" width="16.28515625" style="2" customWidth="1"/>
    <col min="14868" max="14868" width="17.42578125" style="2" customWidth="1"/>
    <col min="14869" max="14869" width="6.85546875" style="2" customWidth="1"/>
    <col min="14870" max="14870" width="18" style="2" customWidth="1"/>
    <col min="14871" max="14871" width="19.85546875" style="2" customWidth="1"/>
    <col min="14872" max="14872" width="18" style="2" customWidth="1"/>
    <col min="14873" max="14873" width="15.7109375" style="2" customWidth="1"/>
    <col min="14874" max="14874" width="17" style="2" customWidth="1"/>
    <col min="14875" max="14875" width="15.7109375" style="2" customWidth="1"/>
    <col min="14876" max="14876" width="13.140625" style="2" customWidth="1"/>
    <col min="14877" max="14877" width="12.7109375" style="2" customWidth="1"/>
    <col min="14878" max="14878" width="15.5703125" style="2" customWidth="1"/>
    <col min="14879" max="15104" width="9.140625" style="2"/>
    <col min="15105" max="15105" width="58.7109375" style="2" customWidth="1"/>
    <col min="15106" max="15106" width="22.5703125" style="2" customWidth="1"/>
    <col min="15107" max="15107" width="14.5703125" style="2" customWidth="1"/>
    <col min="15108" max="15108" width="15.7109375" style="2" customWidth="1"/>
    <col min="15109" max="15109" width="16.140625" style="2" customWidth="1"/>
    <col min="15110" max="15110" width="16.85546875" style="2" customWidth="1"/>
    <col min="15111" max="15111" width="16.28515625" style="2" customWidth="1"/>
    <col min="15112" max="15112" width="14.5703125" style="2" customWidth="1"/>
    <col min="15113" max="15113" width="16.42578125" style="2" customWidth="1"/>
    <col min="15114" max="15114" width="17.7109375" style="2" bestFit="1" customWidth="1"/>
    <col min="15115" max="15122" width="15" style="2" customWidth="1"/>
    <col min="15123" max="15123" width="16.28515625" style="2" customWidth="1"/>
    <col min="15124" max="15124" width="17.42578125" style="2" customWidth="1"/>
    <col min="15125" max="15125" width="6.85546875" style="2" customWidth="1"/>
    <col min="15126" max="15126" width="18" style="2" customWidth="1"/>
    <col min="15127" max="15127" width="19.85546875" style="2" customWidth="1"/>
    <col min="15128" max="15128" width="18" style="2" customWidth="1"/>
    <col min="15129" max="15129" width="15.7109375" style="2" customWidth="1"/>
    <col min="15130" max="15130" width="17" style="2" customWidth="1"/>
    <col min="15131" max="15131" width="15.7109375" style="2" customWidth="1"/>
    <col min="15132" max="15132" width="13.140625" style="2" customWidth="1"/>
    <col min="15133" max="15133" width="12.7109375" style="2" customWidth="1"/>
    <col min="15134" max="15134" width="15.5703125" style="2" customWidth="1"/>
    <col min="15135" max="15360" width="9.140625" style="2"/>
    <col min="15361" max="15361" width="58.7109375" style="2" customWidth="1"/>
    <col min="15362" max="15362" width="22.5703125" style="2" customWidth="1"/>
    <col min="15363" max="15363" width="14.5703125" style="2" customWidth="1"/>
    <col min="15364" max="15364" width="15.7109375" style="2" customWidth="1"/>
    <col min="15365" max="15365" width="16.140625" style="2" customWidth="1"/>
    <col min="15366" max="15366" width="16.85546875" style="2" customWidth="1"/>
    <col min="15367" max="15367" width="16.28515625" style="2" customWidth="1"/>
    <col min="15368" max="15368" width="14.5703125" style="2" customWidth="1"/>
    <col min="15369" max="15369" width="16.42578125" style="2" customWidth="1"/>
    <col min="15370" max="15370" width="17.7109375" style="2" bestFit="1" customWidth="1"/>
    <col min="15371" max="15378" width="15" style="2" customWidth="1"/>
    <col min="15379" max="15379" width="16.28515625" style="2" customWidth="1"/>
    <col min="15380" max="15380" width="17.42578125" style="2" customWidth="1"/>
    <col min="15381" max="15381" width="6.85546875" style="2" customWidth="1"/>
    <col min="15382" max="15382" width="18" style="2" customWidth="1"/>
    <col min="15383" max="15383" width="19.85546875" style="2" customWidth="1"/>
    <col min="15384" max="15384" width="18" style="2" customWidth="1"/>
    <col min="15385" max="15385" width="15.7109375" style="2" customWidth="1"/>
    <col min="15386" max="15386" width="17" style="2" customWidth="1"/>
    <col min="15387" max="15387" width="15.7109375" style="2" customWidth="1"/>
    <col min="15388" max="15388" width="13.140625" style="2" customWidth="1"/>
    <col min="15389" max="15389" width="12.7109375" style="2" customWidth="1"/>
    <col min="15390" max="15390" width="15.5703125" style="2" customWidth="1"/>
    <col min="15391" max="15616" width="9.140625" style="2"/>
    <col min="15617" max="15617" width="58.7109375" style="2" customWidth="1"/>
    <col min="15618" max="15618" width="22.5703125" style="2" customWidth="1"/>
    <col min="15619" max="15619" width="14.5703125" style="2" customWidth="1"/>
    <col min="15620" max="15620" width="15.7109375" style="2" customWidth="1"/>
    <col min="15621" max="15621" width="16.140625" style="2" customWidth="1"/>
    <col min="15622" max="15622" width="16.85546875" style="2" customWidth="1"/>
    <col min="15623" max="15623" width="16.28515625" style="2" customWidth="1"/>
    <col min="15624" max="15624" width="14.5703125" style="2" customWidth="1"/>
    <col min="15625" max="15625" width="16.42578125" style="2" customWidth="1"/>
    <col min="15626" max="15626" width="17.7109375" style="2" bestFit="1" customWidth="1"/>
    <col min="15627" max="15634" width="15" style="2" customWidth="1"/>
    <col min="15635" max="15635" width="16.28515625" style="2" customWidth="1"/>
    <col min="15636" max="15636" width="17.42578125" style="2" customWidth="1"/>
    <col min="15637" max="15637" width="6.85546875" style="2" customWidth="1"/>
    <col min="15638" max="15638" width="18" style="2" customWidth="1"/>
    <col min="15639" max="15639" width="19.85546875" style="2" customWidth="1"/>
    <col min="15640" max="15640" width="18" style="2" customWidth="1"/>
    <col min="15641" max="15641" width="15.7109375" style="2" customWidth="1"/>
    <col min="15642" max="15642" width="17" style="2" customWidth="1"/>
    <col min="15643" max="15643" width="15.7109375" style="2" customWidth="1"/>
    <col min="15644" max="15644" width="13.140625" style="2" customWidth="1"/>
    <col min="15645" max="15645" width="12.7109375" style="2" customWidth="1"/>
    <col min="15646" max="15646" width="15.5703125" style="2" customWidth="1"/>
    <col min="15647" max="15872" width="9.140625" style="2"/>
    <col min="15873" max="15873" width="58.7109375" style="2" customWidth="1"/>
    <col min="15874" max="15874" width="22.5703125" style="2" customWidth="1"/>
    <col min="15875" max="15875" width="14.5703125" style="2" customWidth="1"/>
    <col min="15876" max="15876" width="15.7109375" style="2" customWidth="1"/>
    <col min="15877" max="15877" width="16.140625" style="2" customWidth="1"/>
    <col min="15878" max="15878" width="16.85546875" style="2" customWidth="1"/>
    <col min="15879" max="15879" width="16.28515625" style="2" customWidth="1"/>
    <col min="15880" max="15880" width="14.5703125" style="2" customWidth="1"/>
    <col min="15881" max="15881" width="16.42578125" style="2" customWidth="1"/>
    <col min="15882" max="15882" width="17.7109375" style="2" bestFit="1" customWidth="1"/>
    <col min="15883" max="15890" width="15" style="2" customWidth="1"/>
    <col min="15891" max="15891" width="16.28515625" style="2" customWidth="1"/>
    <col min="15892" max="15892" width="17.42578125" style="2" customWidth="1"/>
    <col min="15893" max="15893" width="6.85546875" style="2" customWidth="1"/>
    <col min="15894" max="15894" width="18" style="2" customWidth="1"/>
    <col min="15895" max="15895" width="19.85546875" style="2" customWidth="1"/>
    <col min="15896" max="15896" width="18" style="2" customWidth="1"/>
    <col min="15897" max="15897" width="15.7109375" style="2" customWidth="1"/>
    <col min="15898" max="15898" width="17" style="2" customWidth="1"/>
    <col min="15899" max="15899" width="15.7109375" style="2" customWidth="1"/>
    <col min="15900" max="15900" width="13.140625" style="2" customWidth="1"/>
    <col min="15901" max="15901" width="12.7109375" style="2" customWidth="1"/>
    <col min="15902" max="15902" width="15.5703125" style="2" customWidth="1"/>
    <col min="15903" max="16128" width="9.140625" style="2"/>
    <col min="16129" max="16129" width="58.7109375" style="2" customWidth="1"/>
    <col min="16130" max="16130" width="22.5703125" style="2" customWidth="1"/>
    <col min="16131" max="16131" width="14.5703125" style="2" customWidth="1"/>
    <col min="16132" max="16132" width="15.7109375" style="2" customWidth="1"/>
    <col min="16133" max="16133" width="16.140625" style="2" customWidth="1"/>
    <col min="16134" max="16134" width="16.85546875" style="2" customWidth="1"/>
    <col min="16135" max="16135" width="16.28515625" style="2" customWidth="1"/>
    <col min="16136" max="16136" width="14.5703125" style="2" customWidth="1"/>
    <col min="16137" max="16137" width="16.42578125" style="2" customWidth="1"/>
    <col min="16138" max="16138" width="17.7109375" style="2" bestFit="1" customWidth="1"/>
    <col min="16139" max="16146" width="15" style="2" customWidth="1"/>
    <col min="16147" max="16147" width="16.28515625" style="2" customWidth="1"/>
    <col min="16148" max="16148" width="17.42578125" style="2" customWidth="1"/>
    <col min="16149" max="16149" width="6.85546875" style="2" customWidth="1"/>
    <col min="16150" max="16150" width="18" style="2" customWidth="1"/>
    <col min="16151" max="16151" width="19.85546875" style="2" customWidth="1"/>
    <col min="16152" max="16152" width="18" style="2" customWidth="1"/>
    <col min="16153" max="16153" width="15.7109375" style="2" customWidth="1"/>
    <col min="16154" max="16154" width="17" style="2" customWidth="1"/>
    <col min="16155" max="16155" width="15.7109375" style="2" customWidth="1"/>
    <col min="16156" max="16156" width="13.140625" style="2" customWidth="1"/>
    <col min="16157" max="16157" width="12.7109375" style="2" customWidth="1"/>
    <col min="16158" max="16158" width="15.5703125" style="2" customWidth="1"/>
    <col min="16159" max="16384" width="9.140625" style="2"/>
  </cols>
  <sheetData>
    <row r="1" spans="1:25" ht="22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5" x14ac:dyDescent="0.25">
      <c r="C2" s="3"/>
      <c r="F2" s="4"/>
      <c r="K2" s="5"/>
      <c r="L2" s="5"/>
      <c r="M2" s="5"/>
      <c r="N2" s="5"/>
      <c r="O2" s="5"/>
      <c r="P2" s="5"/>
      <c r="Q2" s="5"/>
      <c r="R2" s="5"/>
    </row>
    <row r="3" spans="1:25" x14ac:dyDescent="0.25">
      <c r="A3" s="6"/>
      <c r="B3" s="7"/>
      <c r="C3" s="8"/>
      <c r="D3" s="8"/>
      <c r="E3" s="8"/>
      <c r="F3" s="8"/>
      <c r="G3" s="9"/>
      <c r="H3" s="9"/>
      <c r="I3" s="9"/>
      <c r="J3" s="9"/>
      <c r="K3" s="10"/>
      <c r="L3" s="10"/>
      <c r="M3" s="10"/>
      <c r="N3" s="10"/>
      <c r="O3" s="10"/>
      <c r="P3" s="10"/>
      <c r="Q3" s="10"/>
      <c r="R3" s="10"/>
      <c r="S3" s="11"/>
      <c r="T3" s="12"/>
      <c r="V3" s="8"/>
    </row>
    <row r="4" spans="1:25" ht="15" customHeight="1" x14ac:dyDescent="0.25">
      <c r="A4" s="13" t="s">
        <v>1</v>
      </c>
      <c r="B4" s="14" t="s">
        <v>2</v>
      </c>
      <c r="C4" s="15" t="s">
        <v>3</v>
      </c>
      <c r="D4" s="16"/>
      <c r="E4" s="17"/>
      <c r="F4" s="18" t="s">
        <v>4</v>
      </c>
      <c r="G4" s="19"/>
      <c r="H4" s="19"/>
      <c r="I4" s="19"/>
      <c r="J4" s="19"/>
      <c r="K4" s="20"/>
      <c r="L4" s="20"/>
      <c r="M4" s="20"/>
      <c r="N4" s="20"/>
      <c r="O4" s="20"/>
      <c r="P4" s="20"/>
      <c r="Q4" s="20"/>
      <c r="R4" s="20"/>
      <c r="S4" s="21"/>
      <c r="T4" s="15" t="s">
        <v>5</v>
      </c>
    </row>
    <row r="5" spans="1:25" ht="21.75" customHeight="1" x14ac:dyDescent="0.25">
      <c r="A5" s="22" t="s">
        <v>6</v>
      </c>
      <c r="B5" s="23"/>
      <c r="C5" s="24" t="s">
        <v>7</v>
      </c>
      <c r="D5" s="25" t="s">
        <v>8</v>
      </c>
      <c r="E5" s="25" t="s">
        <v>9</v>
      </c>
      <c r="F5" s="26"/>
      <c r="G5" s="27" t="s">
        <v>10</v>
      </c>
      <c r="H5" s="28" t="s">
        <v>11</v>
      </c>
      <c r="I5" s="28" t="s">
        <v>12</v>
      </c>
      <c r="J5" s="29" t="s">
        <v>13</v>
      </c>
      <c r="K5" s="24" t="s">
        <v>14</v>
      </c>
      <c r="L5" s="25" t="s">
        <v>15</v>
      </c>
      <c r="M5" s="25" t="s">
        <v>16</v>
      </c>
      <c r="N5" s="30" t="s">
        <v>17</v>
      </c>
      <c r="O5" s="31" t="s">
        <v>18</v>
      </c>
      <c r="P5" s="31" t="s">
        <v>19</v>
      </c>
      <c r="Q5" s="31" t="s">
        <v>20</v>
      </c>
      <c r="R5" s="32" t="s">
        <v>21</v>
      </c>
      <c r="S5" s="33" t="s">
        <v>22</v>
      </c>
      <c r="T5" s="34"/>
      <c r="X5" s="35" t="s">
        <v>22</v>
      </c>
      <c r="Y5" s="2" t="s">
        <v>23</v>
      </c>
    </row>
    <row r="6" spans="1:25" s="44" customFormat="1" ht="16.5" customHeight="1" x14ac:dyDescent="0.25">
      <c r="A6" s="36" t="s">
        <v>24</v>
      </c>
      <c r="B6" s="37">
        <v>7600943.46</v>
      </c>
      <c r="C6" s="38"/>
      <c r="D6" s="39"/>
      <c r="E6" s="39"/>
      <c r="F6" s="40">
        <f>C6+D6+E6</f>
        <v>0</v>
      </c>
      <c r="G6" s="39"/>
      <c r="H6" s="39"/>
      <c r="I6" s="39"/>
      <c r="J6" s="41">
        <f>G6+H6+I6</f>
        <v>0</v>
      </c>
      <c r="K6" s="39"/>
      <c r="L6" s="39"/>
      <c r="M6" s="39"/>
      <c r="N6" s="42">
        <f>K6+L6+M6</f>
        <v>0</v>
      </c>
      <c r="O6" s="39"/>
      <c r="P6" s="39"/>
      <c r="Q6" s="39"/>
      <c r="R6" s="42">
        <f t="shared" ref="R6:R46" si="0">O6+P6+Q6</f>
        <v>0</v>
      </c>
      <c r="S6" s="41">
        <f>F6+J6+N6+R6</f>
        <v>0</v>
      </c>
      <c r="T6" s="43">
        <f t="shared" ref="T6:T46" si="1">B6-F6-J6-N6-R6</f>
        <v>7600943.46</v>
      </c>
      <c r="W6" s="45">
        <v>211</v>
      </c>
      <c r="X6" s="46">
        <f>S6+S7+S51+S52</f>
        <v>10100</v>
      </c>
      <c r="Y6" s="47"/>
    </row>
    <row r="7" spans="1:25" s="44" customFormat="1" ht="16.5" customHeight="1" x14ac:dyDescent="0.25">
      <c r="A7" s="48" t="s">
        <v>25</v>
      </c>
      <c r="B7" s="49"/>
      <c r="C7" s="50"/>
      <c r="D7" s="50"/>
      <c r="E7" s="50"/>
      <c r="F7" s="51">
        <f t="shared" ref="F7:F46" si="2">C7+D7+E7</f>
        <v>0</v>
      </c>
      <c r="G7" s="50"/>
      <c r="H7" s="50"/>
      <c r="I7" s="50"/>
      <c r="J7" s="52">
        <f t="shared" ref="J7:J46" si="3">G7+H7+I7</f>
        <v>0</v>
      </c>
      <c r="K7" s="50"/>
      <c r="L7" s="50"/>
      <c r="M7" s="50"/>
      <c r="N7" s="53">
        <f t="shared" ref="N7:N46" si="4">K7+L7+M7</f>
        <v>0</v>
      </c>
      <c r="O7" s="54"/>
      <c r="P7" s="54"/>
      <c r="Q7" s="54"/>
      <c r="R7" s="53">
        <f t="shared" si="0"/>
        <v>0</v>
      </c>
      <c r="S7" s="52">
        <f t="shared" ref="S7:S37" si="5">F7+J7+N7+R7</f>
        <v>0</v>
      </c>
      <c r="T7" s="55">
        <f t="shared" si="1"/>
        <v>0</v>
      </c>
      <c r="W7" s="56">
        <v>212</v>
      </c>
      <c r="X7" s="46">
        <f>S8+S53</f>
        <v>0</v>
      </c>
      <c r="Y7" s="47"/>
    </row>
    <row r="8" spans="1:25" s="44" customFormat="1" ht="12.75" x14ac:dyDescent="0.2">
      <c r="A8" s="36" t="s">
        <v>26</v>
      </c>
      <c r="B8" s="37">
        <f>B9+B10</f>
        <v>8400</v>
      </c>
      <c r="C8" s="37">
        <f t="shared" ref="C8:R8" si="6">C9+C10</f>
        <v>0</v>
      </c>
      <c r="D8" s="37">
        <f t="shared" si="6"/>
        <v>0</v>
      </c>
      <c r="E8" s="37">
        <f t="shared" si="6"/>
        <v>0</v>
      </c>
      <c r="F8" s="37">
        <f t="shared" si="6"/>
        <v>0</v>
      </c>
      <c r="G8" s="37">
        <f t="shared" si="6"/>
        <v>0</v>
      </c>
      <c r="H8" s="37">
        <f t="shared" si="6"/>
        <v>0</v>
      </c>
      <c r="I8" s="37">
        <f t="shared" si="6"/>
        <v>0</v>
      </c>
      <c r="J8" s="37">
        <f t="shared" si="6"/>
        <v>0</v>
      </c>
      <c r="K8" s="37">
        <f t="shared" si="6"/>
        <v>0</v>
      </c>
      <c r="L8" s="37">
        <f t="shared" si="6"/>
        <v>0</v>
      </c>
      <c r="M8" s="37">
        <f t="shared" si="6"/>
        <v>0</v>
      </c>
      <c r="N8" s="37">
        <f t="shared" si="6"/>
        <v>0</v>
      </c>
      <c r="O8" s="37">
        <f t="shared" si="6"/>
        <v>0</v>
      </c>
      <c r="P8" s="37">
        <f t="shared" si="6"/>
        <v>0</v>
      </c>
      <c r="Q8" s="37">
        <f t="shared" si="6"/>
        <v>0</v>
      </c>
      <c r="R8" s="37">
        <f t="shared" si="6"/>
        <v>0</v>
      </c>
      <c r="S8" s="41">
        <f t="shared" si="5"/>
        <v>0</v>
      </c>
      <c r="T8" s="43">
        <f t="shared" si="1"/>
        <v>8400</v>
      </c>
      <c r="W8" s="45">
        <v>213</v>
      </c>
      <c r="X8" s="57">
        <f>S11+S12+S56+S57</f>
        <v>3100</v>
      </c>
      <c r="Y8" s="58"/>
    </row>
    <row r="9" spans="1:25" s="44" customFormat="1" x14ac:dyDescent="0.25">
      <c r="A9" s="59" t="s">
        <v>27</v>
      </c>
      <c r="B9" s="60">
        <v>7200</v>
      </c>
      <c r="C9" s="61"/>
      <c r="D9" s="62"/>
      <c r="E9" s="62"/>
      <c r="F9" s="40">
        <f t="shared" si="2"/>
        <v>0</v>
      </c>
      <c r="G9" s="62"/>
      <c r="H9" s="62"/>
      <c r="I9" s="62"/>
      <c r="J9" s="41">
        <f t="shared" si="3"/>
        <v>0</v>
      </c>
      <c r="K9" s="62"/>
      <c r="L9" s="62"/>
      <c r="M9" s="62"/>
      <c r="N9" s="42">
        <f t="shared" si="4"/>
        <v>0</v>
      </c>
      <c r="O9" s="62"/>
      <c r="P9" s="62"/>
      <c r="Q9" s="62"/>
      <c r="R9" s="42">
        <f t="shared" si="0"/>
        <v>0</v>
      </c>
      <c r="S9" s="41">
        <f t="shared" si="5"/>
        <v>0</v>
      </c>
      <c r="T9" s="63">
        <f t="shared" si="1"/>
        <v>7200</v>
      </c>
      <c r="W9" s="45">
        <v>221</v>
      </c>
      <c r="X9" s="46">
        <f>S13+S58+S14</f>
        <v>0</v>
      </c>
      <c r="Y9" s="47"/>
    </row>
    <row r="10" spans="1:25" s="44" customFormat="1" x14ac:dyDescent="0.25">
      <c r="A10" s="64" t="s">
        <v>28</v>
      </c>
      <c r="B10" s="65">
        <v>1200</v>
      </c>
      <c r="C10" s="65"/>
      <c r="D10" s="65"/>
      <c r="E10" s="65"/>
      <c r="F10" s="40">
        <f t="shared" si="2"/>
        <v>0</v>
      </c>
      <c r="G10" s="65"/>
      <c r="H10" s="65"/>
      <c r="I10" s="65"/>
      <c r="J10" s="41">
        <f t="shared" si="3"/>
        <v>0</v>
      </c>
      <c r="K10" s="65"/>
      <c r="L10" s="65"/>
      <c r="M10" s="65"/>
      <c r="N10" s="42">
        <f t="shared" si="4"/>
        <v>0</v>
      </c>
      <c r="O10" s="65"/>
      <c r="P10" s="65"/>
      <c r="Q10" s="65"/>
      <c r="R10" s="42">
        <f t="shared" si="0"/>
        <v>0</v>
      </c>
      <c r="S10" s="41">
        <f t="shared" si="5"/>
        <v>0</v>
      </c>
      <c r="T10" s="63">
        <f t="shared" si="1"/>
        <v>1200</v>
      </c>
      <c r="W10" s="45">
        <v>222</v>
      </c>
      <c r="X10" s="46">
        <f>S15+S60</f>
        <v>0</v>
      </c>
      <c r="Y10" s="47"/>
    </row>
    <row r="11" spans="1:25" ht="12.75" customHeight="1" x14ac:dyDescent="0.25">
      <c r="A11" s="66" t="s">
        <v>29</v>
      </c>
      <c r="B11" s="40">
        <v>2295484.92</v>
      </c>
      <c r="C11" s="67"/>
      <c r="D11" s="67"/>
      <c r="E11" s="67"/>
      <c r="F11" s="40">
        <f t="shared" si="2"/>
        <v>0</v>
      </c>
      <c r="G11" s="67"/>
      <c r="H11" s="67"/>
      <c r="I11" s="67"/>
      <c r="J11" s="41">
        <f t="shared" si="3"/>
        <v>0</v>
      </c>
      <c r="K11" s="67"/>
      <c r="L11" s="67"/>
      <c r="M11" s="67"/>
      <c r="N11" s="42">
        <f t="shared" si="4"/>
        <v>0</v>
      </c>
      <c r="O11" s="67"/>
      <c r="P11" s="67"/>
      <c r="Q11" s="67"/>
      <c r="R11" s="42">
        <f t="shared" si="0"/>
        <v>0</v>
      </c>
      <c r="S11" s="41">
        <f t="shared" si="5"/>
        <v>0</v>
      </c>
      <c r="T11" s="43">
        <f t="shared" si="1"/>
        <v>2295484.92</v>
      </c>
      <c r="W11" s="45">
        <v>223</v>
      </c>
      <c r="X11" s="46">
        <f>S63</f>
        <v>53174.43</v>
      </c>
      <c r="Y11" s="47"/>
    </row>
    <row r="12" spans="1:25" ht="12.75" customHeight="1" x14ac:dyDescent="0.25">
      <c r="A12" s="68" t="s">
        <v>30</v>
      </c>
      <c r="B12" s="51"/>
      <c r="C12" s="69"/>
      <c r="D12" s="69"/>
      <c r="E12" s="69"/>
      <c r="F12" s="51">
        <f t="shared" si="2"/>
        <v>0</v>
      </c>
      <c r="G12" s="69"/>
      <c r="H12" s="69"/>
      <c r="I12" s="69"/>
      <c r="J12" s="52">
        <f t="shared" si="3"/>
        <v>0</v>
      </c>
      <c r="K12" s="69"/>
      <c r="L12" s="69"/>
      <c r="M12" s="69"/>
      <c r="N12" s="53">
        <f t="shared" si="4"/>
        <v>0</v>
      </c>
      <c r="O12" s="69"/>
      <c r="P12" s="69"/>
      <c r="Q12" s="69"/>
      <c r="R12" s="53">
        <f t="shared" si="0"/>
        <v>0</v>
      </c>
      <c r="S12" s="52">
        <f t="shared" si="5"/>
        <v>0</v>
      </c>
      <c r="T12" s="55">
        <f t="shared" si="1"/>
        <v>0</v>
      </c>
      <c r="W12" s="45">
        <v>225</v>
      </c>
      <c r="X12" s="46">
        <f>S16+S71</f>
        <v>18620</v>
      </c>
      <c r="Y12" s="47"/>
    </row>
    <row r="13" spans="1:25" x14ac:dyDescent="0.25">
      <c r="A13" s="66" t="s">
        <v>31</v>
      </c>
      <c r="B13" s="40">
        <v>5795</v>
      </c>
      <c r="C13" s="67"/>
      <c r="D13" s="67"/>
      <c r="E13" s="67"/>
      <c r="F13" s="40">
        <f t="shared" si="2"/>
        <v>0</v>
      </c>
      <c r="G13" s="67"/>
      <c r="H13" s="67"/>
      <c r="I13" s="67"/>
      <c r="J13" s="41">
        <f t="shared" si="3"/>
        <v>0</v>
      </c>
      <c r="K13" s="67"/>
      <c r="L13" s="67"/>
      <c r="M13" s="67"/>
      <c r="N13" s="42">
        <f t="shared" si="4"/>
        <v>0</v>
      </c>
      <c r="O13" s="67"/>
      <c r="P13" s="67"/>
      <c r="Q13" s="67"/>
      <c r="R13" s="42">
        <f t="shared" si="0"/>
        <v>0</v>
      </c>
      <c r="S13" s="41">
        <f t="shared" si="5"/>
        <v>0</v>
      </c>
      <c r="T13" s="43">
        <f t="shared" si="1"/>
        <v>5795</v>
      </c>
      <c r="W13" s="45">
        <v>226</v>
      </c>
      <c r="X13" s="57">
        <f>S19+S84</f>
        <v>33618</v>
      </c>
      <c r="Y13" s="58"/>
    </row>
    <row r="14" spans="1:25" x14ac:dyDescent="0.25">
      <c r="A14" s="66" t="s">
        <v>32</v>
      </c>
      <c r="B14" s="40">
        <v>35880</v>
      </c>
      <c r="C14" s="67"/>
      <c r="D14" s="67"/>
      <c r="E14" s="67"/>
      <c r="F14" s="40">
        <f>C14+D14+E14</f>
        <v>0</v>
      </c>
      <c r="G14" s="67"/>
      <c r="H14" s="67"/>
      <c r="I14" s="67"/>
      <c r="J14" s="41">
        <f>G14+H14+I14</f>
        <v>0</v>
      </c>
      <c r="K14" s="67"/>
      <c r="L14" s="67"/>
      <c r="M14" s="67"/>
      <c r="N14" s="42">
        <f>K14+L14+M14</f>
        <v>0</v>
      </c>
      <c r="O14" s="67"/>
      <c r="P14" s="67"/>
      <c r="Q14" s="67"/>
      <c r="R14" s="42">
        <f>O14+P14+Q14</f>
        <v>0</v>
      </c>
      <c r="S14" s="41">
        <f>F14+J14+N14+R14</f>
        <v>0</v>
      </c>
      <c r="T14" s="43">
        <f>B14-F14-J14-N14-R14</f>
        <v>35880</v>
      </c>
      <c r="W14" s="45">
        <v>290</v>
      </c>
      <c r="X14" s="57">
        <f>S32+S96</f>
        <v>30732.21</v>
      </c>
      <c r="Y14" s="58"/>
    </row>
    <row r="15" spans="1:25" x14ac:dyDescent="0.25">
      <c r="A15" s="66" t="s">
        <v>33</v>
      </c>
      <c r="B15" s="40">
        <v>6600</v>
      </c>
      <c r="C15" s="67"/>
      <c r="D15" s="67"/>
      <c r="E15" s="67"/>
      <c r="F15" s="40">
        <f t="shared" si="2"/>
        <v>0</v>
      </c>
      <c r="G15" s="67"/>
      <c r="H15" s="67"/>
      <c r="I15" s="67"/>
      <c r="J15" s="41">
        <f t="shared" si="3"/>
        <v>0</v>
      </c>
      <c r="K15" s="67"/>
      <c r="L15" s="67"/>
      <c r="M15" s="67"/>
      <c r="N15" s="42">
        <f t="shared" si="4"/>
        <v>0</v>
      </c>
      <c r="O15" s="67"/>
      <c r="P15" s="67"/>
      <c r="Q15" s="67"/>
      <c r="R15" s="42">
        <f t="shared" si="0"/>
        <v>0</v>
      </c>
      <c r="S15" s="41">
        <f t="shared" si="5"/>
        <v>0</v>
      </c>
      <c r="T15" s="43">
        <f t="shared" si="1"/>
        <v>6600</v>
      </c>
      <c r="W15" s="45">
        <v>310</v>
      </c>
      <c r="X15" s="57">
        <f>S33+S104</f>
        <v>0</v>
      </c>
      <c r="Y15" s="47"/>
    </row>
    <row r="16" spans="1:25" x14ac:dyDescent="0.25">
      <c r="A16" s="66" t="s">
        <v>34</v>
      </c>
      <c r="B16" s="40">
        <f>B17+B18</f>
        <v>253600</v>
      </c>
      <c r="C16" s="67">
        <f>C17+C18</f>
        <v>0</v>
      </c>
      <c r="D16" s="67">
        <f>D17+D18</f>
        <v>0</v>
      </c>
      <c r="E16" s="67">
        <f>E17+E18</f>
        <v>0</v>
      </c>
      <c r="F16" s="40">
        <f t="shared" si="2"/>
        <v>0</v>
      </c>
      <c r="G16" s="67">
        <f>G17+G18</f>
        <v>0</v>
      </c>
      <c r="H16" s="67">
        <f>H17+H18</f>
        <v>0</v>
      </c>
      <c r="I16" s="67">
        <f>I17+I18</f>
        <v>0</v>
      </c>
      <c r="J16" s="41">
        <f t="shared" si="3"/>
        <v>0</v>
      </c>
      <c r="K16" s="67">
        <f>K17+K18</f>
        <v>0</v>
      </c>
      <c r="L16" s="67">
        <f>L17+L18</f>
        <v>0</v>
      </c>
      <c r="M16" s="67">
        <f>M17+M18</f>
        <v>0</v>
      </c>
      <c r="N16" s="42">
        <f t="shared" si="4"/>
        <v>0</v>
      </c>
      <c r="O16" s="67">
        <f>O17+O18</f>
        <v>0</v>
      </c>
      <c r="P16" s="67">
        <f>P17+P18</f>
        <v>0</v>
      </c>
      <c r="Q16" s="67">
        <f>Q17+Q18</f>
        <v>0</v>
      </c>
      <c r="R16" s="42">
        <f t="shared" si="0"/>
        <v>0</v>
      </c>
      <c r="S16" s="41">
        <f t="shared" si="5"/>
        <v>0</v>
      </c>
      <c r="T16" s="43">
        <f t="shared" si="1"/>
        <v>253600</v>
      </c>
      <c r="W16" s="45">
        <v>340</v>
      </c>
      <c r="X16" s="57">
        <f>S40+S113</f>
        <v>11025</v>
      </c>
      <c r="Y16" s="47"/>
    </row>
    <row r="17" spans="1:25" x14ac:dyDescent="0.25">
      <c r="A17" s="64" t="s">
        <v>35</v>
      </c>
      <c r="B17" s="70">
        <v>87500</v>
      </c>
      <c r="C17" s="46"/>
      <c r="D17" s="46"/>
      <c r="E17" s="46"/>
      <c r="F17" s="40">
        <f t="shared" si="2"/>
        <v>0</v>
      </c>
      <c r="G17" s="46"/>
      <c r="H17" s="46"/>
      <c r="I17" s="46"/>
      <c r="J17" s="41">
        <f t="shared" si="3"/>
        <v>0</v>
      </c>
      <c r="K17" s="46"/>
      <c r="L17" s="46"/>
      <c r="M17" s="46"/>
      <c r="N17" s="42">
        <f t="shared" si="4"/>
        <v>0</v>
      </c>
      <c r="O17" s="46"/>
      <c r="P17" s="46"/>
      <c r="Q17" s="46"/>
      <c r="R17" s="42">
        <f t="shared" si="0"/>
        <v>0</v>
      </c>
      <c r="S17" s="41">
        <f t="shared" si="5"/>
        <v>0</v>
      </c>
      <c r="T17" s="71">
        <f t="shared" si="1"/>
        <v>87500</v>
      </c>
      <c r="W17" s="56" t="s">
        <v>36</v>
      </c>
      <c r="X17" s="57">
        <f>SUM(X6:X16)</f>
        <v>160369.63999999998</v>
      </c>
      <c r="Y17" s="47"/>
    </row>
    <row r="18" spans="1:25" x14ac:dyDescent="0.25">
      <c r="A18" s="64" t="s">
        <v>37</v>
      </c>
      <c r="B18" s="70">
        <v>166100</v>
      </c>
      <c r="C18" s="46"/>
      <c r="D18" s="46"/>
      <c r="E18" s="46"/>
      <c r="F18" s="40">
        <f t="shared" si="2"/>
        <v>0</v>
      </c>
      <c r="G18" s="46"/>
      <c r="H18" s="46"/>
      <c r="I18" s="46"/>
      <c r="J18" s="41">
        <f t="shared" si="3"/>
        <v>0</v>
      </c>
      <c r="K18" s="46"/>
      <c r="L18" s="46"/>
      <c r="M18" s="46"/>
      <c r="N18" s="42">
        <f t="shared" si="4"/>
        <v>0</v>
      </c>
      <c r="O18" s="46"/>
      <c r="P18" s="46"/>
      <c r="Q18" s="46"/>
      <c r="R18" s="42">
        <f t="shared" si="0"/>
        <v>0</v>
      </c>
      <c r="S18" s="41">
        <f t="shared" si="5"/>
        <v>0</v>
      </c>
      <c r="T18" s="55">
        <f t="shared" si="1"/>
        <v>166100</v>
      </c>
      <c r="W18" s="56"/>
      <c r="X18" s="57"/>
      <c r="Y18" s="46">
        <f>X17-X21</f>
        <v>14999.999999999971</v>
      </c>
    </row>
    <row r="19" spans="1:25" x14ac:dyDescent="0.25">
      <c r="A19" s="66" t="s">
        <v>38</v>
      </c>
      <c r="B19" s="40">
        <f>B20+B22+B23+B24+B26+B27+B28+B21+B25+B29+B30</f>
        <v>836249.44</v>
      </c>
      <c r="C19" s="40">
        <f t="shared" ref="C19:R19" si="7">C20+C22+C23+C24+C26+C27+C28+C21+C25+C29+C30</f>
        <v>0</v>
      </c>
      <c r="D19" s="40">
        <f t="shared" si="7"/>
        <v>0</v>
      </c>
      <c r="E19" s="40">
        <f t="shared" si="7"/>
        <v>0</v>
      </c>
      <c r="F19" s="40">
        <f t="shared" si="7"/>
        <v>0</v>
      </c>
      <c r="G19" s="40">
        <f t="shared" si="7"/>
        <v>0</v>
      </c>
      <c r="H19" s="40">
        <f t="shared" si="7"/>
        <v>0</v>
      </c>
      <c r="I19" s="40">
        <f t="shared" si="7"/>
        <v>0</v>
      </c>
      <c r="J19" s="40">
        <f t="shared" si="7"/>
        <v>0</v>
      </c>
      <c r="K19" s="40">
        <f t="shared" si="7"/>
        <v>0</v>
      </c>
      <c r="L19" s="40">
        <f t="shared" si="7"/>
        <v>0</v>
      </c>
      <c r="M19" s="40">
        <f t="shared" si="7"/>
        <v>0</v>
      </c>
      <c r="N19" s="40">
        <f t="shared" si="7"/>
        <v>0</v>
      </c>
      <c r="O19" s="40">
        <f t="shared" si="7"/>
        <v>0</v>
      </c>
      <c r="P19" s="40">
        <f t="shared" si="7"/>
        <v>0</v>
      </c>
      <c r="Q19" s="40">
        <f t="shared" si="7"/>
        <v>0</v>
      </c>
      <c r="R19" s="40">
        <f t="shared" si="7"/>
        <v>0</v>
      </c>
      <c r="S19" s="41">
        <f t="shared" si="5"/>
        <v>0</v>
      </c>
      <c r="T19" s="43">
        <f t="shared" si="1"/>
        <v>836249.44</v>
      </c>
      <c r="W19" s="56" t="s">
        <v>39</v>
      </c>
      <c r="X19" s="57">
        <v>145369.64000000001</v>
      </c>
      <c r="Y19" s="47"/>
    </row>
    <row r="20" spans="1:25" x14ac:dyDescent="0.25">
      <c r="A20" s="64" t="s">
        <v>40</v>
      </c>
      <c r="B20" s="70">
        <v>460687.44</v>
      </c>
      <c r="C20" s="46"/>
      <c r="D20" s="46"/>
      <c r="E20" s="46"/>
      <c r="F20" s="40">
        <f t="shared" si="2"/>
        <v>0</v>
      </c>
      <c r="G20" s="46"/>
      <c r="H20" s="46"/>
      <c r="I20" s="46"/>
      <c r="J20" s="41">
        <f t="shared" si="3"/>
        <v>0</v>
      </c>
      <c r="K20" s="46"/>
      <c r="L20" s="46"/>
      <c r="M20" s="46"/>
      <c r="N20" s="42">
        <f t="shared" si="4"/>
        <v>0</v>
      </c>
      <c r="O20" s="46"/>
      <c r="P20" s="46"/>
      <c r="Q20" s="46"/>
      <c r="R20" s="42">
        <f t="shared" si="0"/>
        <v>0</v>
      </c>
      <c r="S20" s="41">
        <f t="shared" si="5"/>
        <v>0</v>
      </c>
      <c r="T20" s="55">
        <f t="shared" si="1"/>
        <v>460687.44</v>
      </c>
      <c r="W20" s="56" t="s">
        <v>41</v>
      </c>
      <c r="X20" s="57"/>
      <c r="Y20" s="46"/>
    </row>
    <row r="21" spans="1:25" x14ac:dyDescent="0.25">
      <c r="A21" s="64" t="s">
        <v>42</v>
      </c>
      <c r="B21" s="70"/>
      <c r="C21" s="46"/>
      <c r="D21" s="46"/>
      <c r="E21" s="46"/>
      <c r="F21" s="40"/>
      <c r="G21" s="46"/>
      <c r="H21" s="46"/>
      <c r="I21" s="46"/>
      <c r="J21" s="41"/>
      <c r="K21" s="46"/>
      <c r="L21" s="46"/>
      <c r="M21" s="46"/>
      <c r="N21" s="42"/>
      <c r="O21" s="46"/>
      <c r="P21" s="46"/>
      <c r="Q21" s="46"/>
      <c r="R21" s="42"/>
      <c r="S21" s="41"/>
      <c r="T21" s="55"/>
      <c r="W21" s="56"/>
      <c r="X21" s="57">
        <f>X19+X20</f>
        <v>145369.64000000001</v>
      </c>
      <c r="Y21" s="46"/>
    </row>
    <row r="22" spans="1:25" x14ac:dyDescent="0.25">
      <c r="A22" s="64" t="s">
        <v>43</v>
      </c>
      <c r="B22" s="70">
        <v>18000</v>
      </c>
      <c r="C22" s="46"/>
      <c r="D22" s="46"/>
      <c r="E22" s="46"/>
      <c r="F22" s="40">
        <f t="shared" si="2"/>
        <v>0</v>
      </c>
      <c r="G22" s="46"/>
      <c r="H22" s="46"/>
      <c r="I22" s="46"/>
      <c r="J22" s="41">
        <f t="shared" si="3"/>
        <v>0</v>
      </c>
      <c r="K22" s="46"/>
      <c r="L22" s="46"/>
      <c r="M22" s="46"/>
      <c r="N22" s="42">
        <f t="shared" si="4"/>
        <v>0</v>
      </c>
      <c r="O22" s="46"/>
      <c r="P22" s="46"/>
      <c r="Q22" s="46"/>
      <c r="R22" s="42">
        <f t="shared" si="0"/>
        <v>0</v>
      </c>
      <c r="S22" s="41">
        <f t="shared" si="5"/>
        <v>0</v>
      </c>
      <c r="T22" s="55">
        <f t="shared" si="1"/>
        <v>18000</v>
      </c>
      <c r="W22" s="56"/>
      <c r="X22" s="72"/>
    </row>
    <row r="23" spans="1:25" x14ac:dyDescent="0.25">
      <c r="A23" s="64" t="s">
        <v>44</v>
      </c>
      <c r="B23" s="70">
        <v>30800</v>
      </c>
      <c r="C23" s="46"/>
      <c r="D23" s="46"/>
      <c r="E23" s="46"/>
      <c r="F23" s="40">
        <f t="shared" si="2"/>
        <v>0</v>
      </c>
      <c r="G23" s="46"/>
      <c r="H23" s="46"/>
      <c r="I23" s="46"/>
      <c r="J23" s="41">
        <f t="shared" si="3"/>
        <v>0</v>
      </c>
      <c r="K23" s="46"/>
      <c r="L23" s="46"/>
      <c r="M23" s="46"/>
      <c r="N23" s="42">
        <f t="shared" si="4"/>
        <v>0</v>
      </c>
      <c r="O23" s="46"/>
      <c r="P23" s="46"/>
      <c r="Q23" s="46"/>
      <c r="R23" s="42">
        <f t="shared" si="0"/>
        <v>0</v>
      </c>
      <c r="S23" s="41">
        <f t="shared" si="5"/>
        <v>0</v>
      </c>
      <c r="T23" s="55">
        <f t="shared" si="1"/>
        <v>30800</v>
      </c>
      <c r="W23" s="56"/>
      <c r="X23" s="73"/>
      <c r="Y23" s="45"/>
    </row>
    <row r="24" spans="1:25" x14ac:dyDescent="0.25">
      <c r="A24" s="64" t="s">
        <v>45</v>
      </c>
      <c r="B24" s="70">
        <v>30000</v>
      </c>
      <c r="C24" s="46"/>
      <c r="D24" s="46"/>
      <c r="E24" s="46"/>
      <c r="F24" s="40">
        <f t="shared" si="2"/>
        <v>0</v>
      </c>
      <c r="G24" s="46"/>
      <c r="H24" s="46"/>
      <c r="I24" s="46"/>
      <c r="J24" s="41">
        <f t="shared" si="3"/>
        <v>0</v>
      </c>
      <c r="K24" s="46"/>
      <c r="L24" s="46"/>
      <c r="M24" s="46"/>
      <c r="N24" s="42">
        <f t="shared" si="4"/>
        <v>0</v>
      </c>
      <c r="O24" s="46"/>
      <c r="P24" s="46"/>
      <c r="Q24" s="46"/>
      <c r="R24" s="42">
        <f t="shared" si="0"/>
        <v>0</v>
      </c>
      <c r="S24" s="41">
        <f t="shared" si="5"/>
        <v>0</v>
      </c>
      <c r="T24" s="71">
        <f t="shared" si="1"/>
        <v>30000</v>
      </c>
    </row>
    <row r="25" spans="1:25" x14ac:dyDescent="0.25">
      <c r="A25" s="64" t="s">
        <v>46</v>
      </c>
      <c r="B25" s="70">
        <v>30000</v>
      </c>
      <c r="C25" s="46"/>
      <c r="D25" s="46"/>
      <c r="E25" s="46"/>
      <c r="F25" s="40"/>
      <c r="G25" s="46"/>
      <c r="H25" s="46"/>
      <c r="I25" s="46"/>
      <c r="J25" s="41"/>
      <c r="K25" s="46"/>
      <c r="L25" s="46"/>
      <c r="M25" s="46"/>
      <c r="N25" s="42"/>
      <c r="O25" s="46"/>
      <c r="P25" s="46"/>
      <c r="Q25" s="46"/>
      <c r="R25" s="42"/>
      <c r="S25" s="41"/>
      <c r="T25" s="71"/>
    </row>
    <row r="26" spans="1:25" x14ac:dyDescent="0.25">
      <c r="A26" s="64" t="s">
        <v>47</v>
      </c>
      <c r="B26" s="70"/>
      <c r="C26" s="46"/>
      <c r="D26" s="46"/>
      <c r="E26" s="46"/>
      <c r="F26" s="40">
        <f t="shared" si="2"/>
        <v>0</v>
      </c>
      <c r="G26" s="46"/>
      <c r="H26" s="46"/>
      <c r="I26" s="46"/>
      <c r="J26" s="41">
        <f t="shared" si="3"/>
        <v>0</v>
      </c>
      <c r="K26" s="46"/>
      <c r="L26" s="46"/>
      <c r="M26" s="46"/>
      <c r="N26" s="42">
        <f t="shared" si="4"/>
        <v>0</v>
      </c>
      <c r="O26" s="46"/>
      <c r="P26" s="46"/>
      <c r="Q26" s="46"/>
      <c r="R26" s="42">
        <f t="shared" si="0"/>
        <v>0</v>
      </c>
      <c r="S26" s="41">
        <f t="shared" si="5"/>
        <v>0</v>
      </c>
      <c r="T26" s="55">
        <f t="shared" si="1"/>
        <v>0</v>
      </c>
      <c r="X26" s="74"/>
    </row>
    <row r="27" spans="1:25" x14ac:dyDescent="0.25">
      <c r="A27" s="64" t="s">
        <v>48</v>
      </c>
      <c r="B27" s="70">
        <v>6170</v>
      </c>
      <c r="C27" s="46"/>
      <c r="D27" s="46"/>
      <c r="E27" s="46"/>
      <c r="F27" s="40">
        <f t="shared" si="2"/>
        <v>0</v>
      </c>
      <c r="G27" s="46"/>
      <c r="H27" s="46"/>
      <c r="I27" s="46"/>
      <c r="J27" s="41">
        <f t="shared" si="3"/>
        <v>0</v>
      </c>
      <c r="K27" s="46"/>
      <c r="L27" s="46"/>
      <c r="M27" s="46"/>
      <c r="N27" s="42">
        <f t="shared" si="4"/>
        <v>0</v>
      </c>
      <c r="O27" s="46"/>
      <c r="P27" s="46"/>
      <c r="Q27" s="46"/>
      <c r="R27" s="42">
        <f t="shared" si="0"/>
        <v>0</v>
      </c>
      <c r="S27" s="41">
        <f t="shared" si="5"/>
        <v>0</v>
      </c>
      <c r="T27" s="55">
        <f t="shared" si="1"/>
        <v>6170</v>
      </c>
    </row>
    <row r="28" spans="1:25" x14ac:dyDescent="0.25">
      <c r="A28" s="64" t="s">
        <v>49</v>
      </c>
      <c r="B28" s="70">
        <v>85092</v>
      </c>
      <c r="C28" s="46"/>
      <c r="D28" s="46"/>
      <c r="E28" s="46"/>
      <c r="F28" s="40">
        <f t="shared" si="2"/>
        <v>0</v>
      </c>
      <c r="G28" s="46"/>
      <c r="H28" s="46"/>
      <c r="I28" s="46"/>
      <c r="J28" s="41">
        <f t="shared" si="3"/>
        <v>0</v>
      </c>
      <c r="K28" s="46"/>
      <c r="L28" s="46"/>
      <c r="M28" s="46"/>
      <c r="N28" s="42">
        <f>K28+L28+M28</f>
        <v>0</v>
      </c>
      <c r="O28" s="46"/>
      <c r="P28" s="46"/>
      <c r="Q28" s="46"/>
      <c r="R28" s="42">
        <f t="shared" si="0"/>
        <v>0</v>
      </c>
      <c r="S28" s="41">
        <f t="shared" si="5"/>
        <v>0</v>
      </c>
      <c r="T28" s="55">
        <f t="shared" si="1"/>
        <v>85092</v>
      </c>
    </row>
    <row r="29" spans="1:25" x14ac:dyDescent="0.25">
      <c r="A29" s="64" t="s">
        <v>50</v>
      </c>
      <c r="B29" s="70"/>
      <c r="C29" s="46"/>
      <c r="D29" s="46"/>
      <c r="E29" s="46"/>
      <c r="F29" s="40">
        <f t="shared" si="2"/>
        <v>0</v>
      </c>
      <c r="G29" s="46"/>
      <c r="H29" s="46"/>
      <c r="I29" s="46"/>
      <c r="J29" s="41">
        <f t="shared" si="3"/>
        <v>0</v>
      </c>
      <c r="K29" s="46"/>
      <c r="L29" s="46"/>
      <c r="M29" s="46"/>
      <c r="N29" s="42">
        <f t="shared" si="4"/>
        <v>0</v>
      </c>
      <c r="O29" s="46"/>
      <c r="P29" s="46"/>
      <c r="Q29" s="46"/>
      <c r="R29" s="42">
        <f t="shared" si="0"/>
        <v>0</v>
      </c>
      <c r="S29" s="41">
        <f t="shared" si="5"/>
        <v>0</v>
      </c>
      <c r="T29" s="55">
        <f>B29-F29-J29-N29-R29</f>
        <v>0</v>
      </c>
    </row>
    <row r="30" spans="1:25" x14ac:dyDescent="0.25">
      <c r="A30" s="64" t="s">
        <v>51</v>
      </c>
      <c r="B30" s="70">
        <v>175500</v>
      </c>
      <c r="C30" s="46"/>
      <c r="D30" s="46"/>
      <c r="E30" s="46"/>
      <c r="F30" s="40">
        <f t="shared" si="2"/>
        <v>0</v>
      </c>
      <c r="G30" s="46"/>
      <c r="H30" s="46"/>
      <c r="I30" s="46"/>
      <c r="J30" s="41">
        <f t="shared" si="3"/>
        <v>0</v>
      </c>
      <c r="K30" s="46"/>
      <c r="L30" s="46"/>
      <c r="M30" s="46"/>
      <c r="N30" s="42">
        <f t="shared" si="4"/>
        <v>0</v>
      </c>
      <c r="O30" s="46"/>
      <c r="P30" s="46"/>
      <c r="Q30" s="46"/>
      <c r="R30" s="42">
        <f t="shared" si="0"/>
        <v>0</v>
      </c>
      <c r="S30" s="41">
        <f t="shared" si="5"/>
        <v>0</v>
      </c>
      <c r="T30" s="55">
        <f t="shared" si="1"/>
        <v>175500</v>
      </c>
    </row>
    <row r="31" spans="1:25" s="45" customFormat="1" ht="12.75" x14ac:dyDescent="0.2">
      <c r="A31" s="75" t="s">
        <v>52</v>
      </c>
      <c r="B31" s="40"/>
      <c r="C31" s="40"/>
      <c r="D31" s="40"/>
      <c r="E31" s="40"/>
      <c r="F31" s="40">
        <f t="shared" si="2"/>
        <v>0</v>
      </c>
      <c r="G31" s="40"/>
      <c r="H31" s="40"/>
      <c r="I31" s="40"/>
      <c r="J31" s="41">
        <f t="shared" si="3"/>
        <v>0</v>
      </c>
      <c r="K31" s="40"/>
      <c r="L31" s="40"/>
      <c r="M31" s="40"/>
      <c r="N31" s="42">
        <f t="shared" si="4"/>
        <v>0</v>
      </c>
      <c r="O31" s="40"/>
      <c r="P31" s="40"/>
      <c r="Q31" s="40"/>
      <c r="R31" s="42">
        <f t="shared" si="0"/>
        <v>0</v>
      </c>
      <c r="S31" s="41">
        <f t="shared" si="5"/>
        <v>0</v>
      </c>
      <c r="T31" s="43">
        <f t="shared" si="1"/>
        <v>0</v>
      </c>
    </row>
    <row r="32" spans="1:25" x14ac:dyDescent="0.25">
      <c r="A32" s="66" t="s">
        <v>53</v>
      </c>
      <c r="B32" s="40">
        <v>9900</v>
      </c>
      <c r="C32" s="67"/>
      <c r="D32" s="67"/>
      <c r="E32" s="67"/>
      <c r="F32" s="40">
        <f t="shared" si="2"/>
        <v>0</v>
      </c>
      <c r="G32" s="67"/>
      <c r="H32" s="67"/>
      <c r="I32" s="67"/>
      <c r="J32" s="41">
        <f t="shared" si="3"/>
        <v>0</v>
      </c>
      <c r="K32" s="67"/>
      <c r="L32" s="67"/>
      <c r="M32" s="67"/>
      <c r="N32" s="42">
        <f t="shared" si="4"/>
        <v>0</v>
      </c>
      <c r="O32" s="67"/>
      <c r="P32" s="67"/>
      <c r="Q32" s="67"/>
      <c r="R32" s="42">
        <f t="shared" si="0"/>
        <v>0</v>
      </c>
      <c r="S32" s="41">
        <f t="shared" si="5"/>
        <v>0</v>
      </c>
      <c r="T32" s="43">
        <f t="shared" si="1"/>
        <v>9900</v>
      </c>
    </row>
    <row r="33" spans="1:20" x14ac:dyDescent="0.25">
      <c r="A33" s="66" t="s">
        <v>54</v>
      </c>
      <c r="B33" s="40">
        <f>B34+B35+B36+B37+B39+B38</f>
        <v>851830.99</v>
      </c>
      <c r="C33" s="40">
        <f t="shared" ref="C33:T33" si="8">C34+C35+C36+C37+C39+C38</f>
        <v>0</v>
      </c>
      <c r="D33" s="40">
        <f t="shared" si="8"/>
        <v>0</v>
      </c>
      <c r="E33" s="40">
        <f t="shared" si="8"/>
        <v>0</v>
      </c>
      <c r="F33" s="40">
        <f t="shared" si="8"/>
        <v>0</v>
      </c>
      <c r="G33" s="40">
        <f t="shared" si="8"/>
        <v>0</v>
      </c>
      <c r="H33" s="40">
        <f t="shared" si="8"/>
        <v>0</v>
      </c>
      <c r="I33" s="40">
        <f t="shared" si="8"/>
        <v>0</v>
      </c>
      <c r="J33" s="40">
        <f t="shared" si="8"/>
        <v>0</v>
      </c>
      <c r="K33" s="40">
        <f t="shared" si="8"/>
        <v>0</v>
      </c>
      <c r="L33" s="40">
        <f t="shared" si="8"/>
        <v>0</v>
      </c>
      <c r="M33" s="40">
        <f t="shared" si="8"/>
        <v>0</v>
      </c>
      <c r="N33" s="40">
        <f t="shared" si="8"/>
        <v>0</v>
      </c>
      <c r="O33" s="40">
        <f t="shared" si="8"/>
        <v>0</v>
      </c>
      <c r="P33" s="40">
        <f t="shared" si="8"/>
        <v>0</v>
      </c>
      <c r="Q33" s="40">
        <f t="shared" si="8"/>
        <v>0</v>
      </c>
      <c r="R33" s="40">
        <f t="shared" si="8"/>
        <v>0</v>
      </c>
      <c r="S33" s="40">
        <f t="shared" si="8"/>
        <v>0</v>
      </c>
      <c r="T33" s="40">
        <f t="shared" si="8"/>
        <v>851830.99</v>
      </c>
    </row>
    <row r="34" spans="1:20" x14ac:dyDescent="0.25">
      <c r="A34" s="76" t="s">
        <v>55</v>
      </c>
      <c r="B34" s="70"/>
      <c r="C34" s="46"/>
      <c r="D34" s="46"/>
      <c r="E34" s="46"/>
      <c r="F34" s="40">
        <f t="shared" si="2"/>
        <v>0</v>
      </c>
      <c r="G34" s="46"/>
      <c r="H34" s="46"/>
      <c r="I34" s="46"/>
      <c r="J34" s="41">
        <f t="shared" si="3"/>
        <v>0</v>
      </c>
      <c r="K34" s="46"/>
      <c r="L34" s="46"/>
      <c r="M34" s="46"/>
      <c r="N34" s="42">
        <f t="shared" si="4"/>
        <v>0</v>
      </c>
      <c r="O34" s="46"/>
      <c r="P34" s="46"/>
      <c r="Q34" s="46"/>
      <c r="R34" s="42">
        <f t="shared" si="0"/>
        <v>0</v>
      </c>
      <c r="S34" s="41">
        <f t="shared" si="5"/>
        <v>0</v>
      </c>
      <c r="T34" s="71">
        <f t="shared" si="1"/>
        <v>0</v>
      </c>
    </row>
    <row r="35" spans="1:20" x14ac:dyDescent="0.25">
      <c r="A35" s="76" t="s">
        <v>56</v>
      </c>
      <c r="B35" s="70"/>
      <c r="C35" s="46"/>
      <c r="D35" s="46"/>
      <c r="E35" s="46"/>
      <c r="F35" s="40">
        <f t="shared" si="2"/>
        <v>0</v>
      </c>
      <c r="G35" s="46"/>
      <c r="H35" s="46"/>
      <c r="I35" s="46"/>
      <c r="J35" s="41">
        <f t="shared" si="3"/>
        <v>0</v>
      </c>
      <c r="K35" s="46"/>
      <c r="L35" s="46"/>
      <c r="M35" s="46"/>
      <c r="N35" s="42">
        <f t="shared" si="4"/>
        <v>0</v>
      </c>
      <c r="O35" s="46"/>
      <c r="P35" s="46"/>
      <c r="Q35" s="46"/>
      <c r="R35" s="42">
        <f t="shared" si="0"/>
        <v>0</v>
      </c>
      <c r="S35" s="41">
        <f t="shared" si="5"/>
        <v>0</v>
      </c>
      <c r="T35" s="71">
        <f t="shared" si="1"/>
        <v>0</v>
      </c>
    </row>
    <row r="36" spans="1:20" x14ac:dyDescent="0.25">
      <c r="A36" s="77" t="s">
        <v>57</v>
      </c>
      <c r="B36" s="70"/>
      <c r="C36" s="46"/>
      <c r="D36" s="46"/>
      <c r="E36" s="46"/>
      <c r="F36" s="40">
        <f t="shared" si="2"/>
        <v>0</v>
      </c>
      <c r="G36" s="46"/>
      <c r="H36" s="46"/>
      <c r="I36" s="46"/>
      <c r="J36" s="41">
        <f t="shared" si="3"/>
        <v>0</v>
      </c>
      <c r="K36" s="46"/>
      <c r="L36" s="46"/>
      <c r="M36" s="46"/>
      <c r="N36" s="42">
        <f t="shared" si="4"/>
        <v>0</v>
      </c>
      <c r="O36" s="46"/>
      <c r="P36" s="46"/>
      <c r="Q36" s="46"/>
      <c r="R36" s="42">
        <f t="shared" si="0"/>
        <v>0</v>
      </c>
      <c r="S36" s="41">
        <f t="shared" si="5"/>
        <v>0</v>
      </c>
      <c r="T36" s="71">
        <f t="shared" si="1"/>
        <v>0</v>
      </c>
    </row>
    <row r="37" spans="1:20" x14ac:dyDescent="0.25">
      <c r="A37" s="77" t="s">
        <v>58</v>
      </c>
      <c r="B37" s="70">
        <v>423574.36</v>
      </c>
      <c r="C37" s="46"/>
      <c r="D37" s="46"/>
      <c r="E37" s="46"/>
      <c r="F37" s="40">
        <f t="shared" si="2"/>
        <v>0</v>
      </c>
      <c r="G37" s="46"/>
      <c r="H37" s="46"/>
      <c r="I37" s="46"/>
      <c r="J37" s="41">
        <f t="shared" si="3"/>
        <v>0</v>
      </c>
      <c r="K37" s="46"/>
      <c r="L37" s="46"/>
      <c r="M37" s="46"/>
      <c r="N37" s="42">
        <f t="shared" si="4"/>
        <v>0</v>
      </c>
      <c r="O37" s="78"/>
      <c r="P37" s="78"/>
      <c r="Q37" s="78"/>
      <c r="R37" s="42">
        <f t="shared" si="0"/>
        <v>0</v>
      </c>
      <c r="S37" s="41">
        <f t="shared" si="5"/>
        <v>0</v>
      </c>
      <c r="T37" s="71">
        <f t="shared" si="1"/>
        <v>423574.36</v>
      </c>
    </row>
    <row r="38" spans="1:20" x14ac:dyDescent="0.25">
      <c r="A38" s="79" t="s">
        <v>59</v>
      </c>
      <c r="B38" s="70">
        <f>328922.14+99334.49</f>
        <v>428256.63</v>
      </c>
      <c r="C38" s="46"/>
      <c r="D38" s="46"/>
      <c r="E38" s="46"/>
      <c r="F38" s="40">
        <f t="shared" si="2"/>
        <v>0</v>
      </c>
      <c r="G38" s="46"/>
      <c r="H38" s="46"/>
      <c r="I38" s="46"/>
      <c r="J38" s="41">
        <f t="shared" si="3"/>
        <v>0</v>
      </c>
      <c r="K38" s="46"/>
      <c r="L38" s="46"/>
      <c r="M38" s="46"/>
      <c r="N38" s="42">
        <f t="shared" si="4"/>
        <v>0</v>
      </c>
      <c r="O38" s="78"/>
      <c r="P38" s="78"/>
      <c r="Q38" s="78"/>
      <c r="R38" s="42">
        <f t="shared" si="0"/>
        <v>0</v>
      </c>
      <c r="S38" s="41">
        <f>F38+J38+N38+R38</f>
        <v>0</v>
      </c>
      <c r="T38" s="71">
        <f>B38-F38-J38-N38-R38</f>
        <v>428256.63</v>
      </c>
    </row>
    <row r="39" spans="1:20" x14ac:dyDescent="0.25">
      <c r="A39" s="80" t="s">
        <v>60</v>
      </c>
      <c r="B39" s="81"/>
      <c r="C39" s="69"/>
      <c r="D39" s="69"/>
      <c r="E39" s="69"/>
      <c r="F39" s="40">
        <f t="shared" si="2"/>
        <v>0</v>
      </c>
      <c r="G39" s="69"/>
      <c r="H39" s="69"/>
      <c r="I39" s="69"/>
      <c r="J39" s="41">
        <f t="shared" si="3"/>
        <v>0</v>
      </c>
      <c r="K39" s="69"/>
      <c r="L39" s="69"/>
      <c r="M39" s="69"/>
      <c r="N39" s="42">
        <f t="shared" si="4"/>
        <v>0</v>
      </c>
      <c r="O39" s="69"/>
      <c r="P39" s="69"/>
      <c r="Q39" s="69"/>
      <c r="R39" s="42">
        <f t="shared" si="0"/>
        <v>0</v>
      </c>
      <c r="S39" s="41">
        <f>F39+J39+N39+R39</f>
        <v>0</v>
      </c>
      <c r="T39" s="71">
        <f>B39-F39-J39-N39-R39</f>
        <v>0</v>
      </c>
    </row>
    <row r="40" spans="1:20" x14ac:dyDescent="0.25">
      <c r="A40" s="82" t="s">
        <v>61</v>
      </c>
      <c r="B40" s="40">
        <f>B41+B42+B43+B44+B45+B46</f>
        <v>462050</v>
      </c>
      <c r="C40" s="40">
        <f>C41+C42+C43+C44+C45+C46</f>
        <v>0</v>
      </c>
      <c r="D40" s="40">
        <f>D41+D42+D43+D44+D45+D46</f>
        <v>0</v>
      </c>
      <c r="E40" s="40">
        <f>E41+E42+E43+E44+E45+E46</f>
        <v>0</v>
      </c>
      <c r="F40" s="40">
        <f t="shared" si="2"/>
        <v>0</v>
      </c>
      <c r="G40" s="40">
        <f>G41+G42+G43+G44+G45+G46</f>
        <v>0</v>
      </c>
      <c r="H40" s="40">
        <f>H41+H42+H43+H44+H45+H46</f>
        <v>0</v>
      </c>
      <c r="I40" s="40">
        <f>I41+I42+I43+I44+I45+I46</f>
        <v>0</v>
      </c>
      <c r="J40" s="41">
        <f t="shared" si="3"/>
        <v>0</v>
      </c>
      <c r="K40" s="40">
        <f>K41+K42+K43+K44+K45+K46</f>
        <v>0</v>
      </c>
      <c r="L40" s="40">
        <f>L41+L42+L43+L44+L45+L46</f>
        <v>0</v>
      </c>
      <c r="M40" s="40">
        <f>M41+M42+M43+M44+M45+M46</f>
        <v>0</v>
      </c>
      <c r="N40" s="42">
        <f t="shared" si="4"/>
        <v>0</v>
      </c>
      <c r="O40" s="40">
        <f>O41+O42+O43+O44+O45+O46</f>
        <v>0</v>
      </c>
      <c r="P40" s="40">
        <f>P41+P42+P43+P44+P45+P46</f>
        <v>0</v>
      </c>
      <c r="Q40" s="40">
        <f>Q41+Q42+Q43+Q44+Q45+Q46</f>
        <v>0</v>
      </c>
      <c r="R40" s="42">
        <f t="shared" si="0"/>
        <v>0</v>
      </c>
      <c r="S40" s="41">
        <f t="shared" ref="S40:S46" si="9">F40+J40+N40+R40</f>
        <v>0</v>
      </c>
      <c r="T40" s="43">
        <f t="shared" si="1"/>
        <v>462050</v>
      </c>
    </row>
    <row r="41" spans="1:20" x14ac:dyDescent="0.25">
      <c r="A41" s="83" t="s">
        <v>62</v>
      </c>
      <c r="B41" s="84">
        <v>221775</v>
      </c>
      <c r="C41" s="85"/>
      <c r="D41" s="46"/>
      <c r="E41" s="46"/>
      <c r="F41" s="40">
        <f t="shared" si="2"/>
        <v>0</v>
      </c>
      <c r="G41" s="46"/>
      <c r="H41" s="46"/>
      <c r="I41" s="46"/>
      <c r="J41" s="41">
        <f t="shared" si="3"/>
        <v>0</v>
      </c>
      <c r="K41" s="46"/>
      <c r="L41" s="46"/>
      <c r="M41" s="46"/>
      <c r="N41" s="42">
        <f t="shared" si="4"/>
        <v>0</v>
      </c>
      <c r="O41" s="46"/>
      <c r="P41" s="46"/>
      <c r="Q41" s="46"/>
      <c r="R41" s="42">
        <f t="shared" si="0"/>
        <v>0</v>
      </c>
      <c r="S41" s="86">
        <f t="shared" si="9"/>
        <v>0</v>
      </c>
      <c r="T41" s="71">
        <f t="shared" si="1"/>
        <v>221775</v>
      </c>
    </row>
    <row r="42" spans="1:20" x14ac:dyDescent="0.25">
      <c r="A42" s="83" t="s">
        <v>63</v>
      </c>
      <c r="B42" s="84">
        <v>221775</v>
      </c>
      <c r="C42" s="85"/>
      <c r="D42" s="46"/>
      <c r="E42" s="46"/>
      <c r="F42" s="40">
        <f t="shared" si="2"/>
        <v>0</v>
      </c>
      <c r="G42" s="46"/>
      <c r="H42" s="46"/>
      <c r="I42" s="46"/>
      <c r="J42" s="41">
        <f t="shared" si="3"/>
        <v>0</v>
      </c>
      <c r="K42" s="46"/>
      <c r="L42" s="46"/>
      <c r="M42" s="46"/>
      <c r="N42" s="42">
        <f t="shared" si="4"/>
        <v>0</v>
      </c>
      <c r="O42" s="46"/>
      <c r="P42" s="46"/>
      <c r="Q42" s="46"/>
      <c r="R42" s="42">
        <f t="shared" si="0"/>
        <v>0</v>
      </c>
      <c r="S42" s="86">
        <f t="shared" si="9"/>
        <v>0</v>
      </c>
      <c r="T42" s="55">
        <f t="shared" si="1"/>
        <v>221775</v>
      </c>
    </row>
    <row r="43" spans="1:20" x14ac:dyDescent="0.25">
      <c r="A43" s="83" t="s">
        <v>64</v>
      </c>
      <c r="B43" s="70">
        <v>18500</v>
      </c>
      <c r="C43" s="87"/>
      <c r="D43" s="46"/>
      <c r="E43" s="46"/>
      <c r="F43" s="40">
        <f t="shared" si="2"/>
        <v>0</v>
      </c>
      <c r="G43" s="46"/>
      <c r="H43" s="46"/>
      <c r="I43" s="46"/>
      <c r="J43" s="41">
        <f t="shared" si="3"/>
        <v>0</v>
      </c>
      <c r="K43" s="46"/>
      <c r="L43" s="46"/>
      <c r="M43" s="46"/>
      <c r="N43" s="42">
        <f t="shared" si="4"/>
        <v>0</v>
      </c>
      <c r="O43" s="46"/>
      <c r="P43" s="46"/>
      <c r="Q43" s="46"/>
      <c r="R43" s="42">
        <f t="shared" si="0"/>
        <v>0</v>
      </c>
      <c r="S43" s="86">
        <f t="shared" si="9"/>
        <v>0</v>
      </c>
      <c r="T43" s="55">
        <f t="shared" si="1"/>
        <v>18500</v>
      </c>
    </row>
    <row r="44" spans="1:20" x14ac:dyDescent="0.25">
      <c r="A44" s="88" t="s">
        <v>65</v>
      </c>
      <c r="B44" s="89"/>
      <c r="C44" s="90"/>
      <c r="D44" s="46"/>
      <c r="E44" s="46"/>
      <c r="F44" s="40">
        <f t="shared" si="2"/>
        <v>0</v>
      </c>
      <c r="G44" s="46"/>
      <c r="H44" s="46"/>
      <c r="I44" s="46"/>
      <c r="J44" s="41">
        <f t="shared" si="3"/>
        <v>0</v>
      </c>
      <c r="K44" s="46"/>
      <c r="L44" s="46"/>
      <c r="M44" s="46"/>
      <c r="N44" s="42">
        <f t="shared" si="4"/>
        <v>0</v>
      </c>
      <c r="O44" s="46"/>
      <c r="P44" s="46"/>
      <c r="Q44" s="46"/>
      <c r="R44" s="42">
        <f t="shared" si="0"/>
        <v>0</v>
      </c>
      <c r="S44" s="86">
        <f t="shared" si="9"/>
        <v>0</v>
      </c>
      <c r="T44" s="55">
        <f t="shared" si="1"/>
        <v>0</v>
      </c>
    </row>
    <row r="45" spans="1:20" x14ac:dyDescent="0.25">
      <c r="A45" s="83" t="s">
        <v>66</v>
      </c>
      <c r="B45" s="70"/>
      <c r="C45" s="85"/>
      <c r="D45" s="46"/>
      <c r="E45" s="46"/>
      <c r="F45" s="40">
        <f t="shared" si="2"/>
        <v>0</v>
      </c>
      <c r="G45" s="46"/>
      <c r="H45" s="46"/>
      <c r="I45" s="46"/>
      <c r="J45" s="41">
        <f t="shared" si="3"/>
        <v>0</v>
      </c>
      <c r="K45" s="46"/>
      <c r="L45" s="46"/>
      <c r="M45" s="46"/>
      <c r="N45" s="42">
        <f t="shared" si="4"/>
        <v>0</v>
      </c>
      <c r="O45" s="46"/>
      <c r="P45" s="46"/>
      <c r="Q45" s="46"/>
      <c r="R45" s="42">
        <f t="shared" si="0"/>
        <v>0</v>
      </c>
      <c r="S45" s="86">
        <f t="shared" si="9"/>
        <v>0</v>
      </c>
      <c r="T45" s="55">
        <f t="shared" si="1"/>
        <v>0</v>
      </c>
    </row>
    <row r="46" spans="1:20" x14ac:dyDescent="0.25">
      <c r="A46" s="83" t="s">
        <v>67</v>
      </c>
      <c r="B46" s="70"/>
      <c r="C46" s="85"/>
      <c r="D46" s="46"/>
      <c r="E46" s="46"/>
      <c r="F46" s="40">
        <f t="shared" si="2"/>
        <v>0</v>
      </c>
      <c r="G46" s="46"/>
      <c r="H46" s="46"/>
      <c r="I46" s="46"/>
      <c r="J46" s="41">
        <f t="shared" si="3"/>
        <v>0</v>
      </c>
      <c r="K46" s="46"/>
      <c r="L46" s="46"/>
      <c r="M46" s="46"/>
      <c r="N46" s="42">
        <f t="shared" si="4"/>
        <v>0</v>
      </c>
      <c r="O46" s="46"/>
      <c r="P46" s="46"/>
      <c r="Q46" s="46"/>
      <c r="R46" s="42">
        <f t="shared" si="0"/>
        <v>0</v>
      </c>
      <c r="S46" s="86">
        <f t="shared" si="9"/>
        <v>0</v>
      </c>
      <c r="T46" s="55">
        <f t="shared" si="1"/>
        <v>0</v>
      </c>
    </row>
    <row r="47" spans="1:20" x14ac:dyDescent="0.25">
      <c r="A47" s="91">
        <v>800</v>
      </c>
      <c r="B47" s="92">
        <f>B6+B8+B11+B13+B15+B16+B19+B32+B33+B40+B31+B7+B12+B14</f>
        <v>12366733.809999999</v>
      </c>
      <c r="C47" s="92">
        <f t="shared" ref="C47:T47" si="10">C6+C8+C11+C13+C15+C16+C19+C32+C33+C40+C31+C7+C12+C14</f>
        <v>0</v>
      </c>
      <c r="D47" s="92">
        <f t="shared" si="10"/>
        <v>0</v>
      </c>
      <c r="E47" s="92">
        <f t="shared" si="10"/>
        <v>0</v>
      </c>
      <c r="F47" s="92">
        <f t="shared" si="10"/>
        <v>0</v>
      </c>
      <c r="G47" s="92">
        <f t="shared" si="10"/>
        <v>0</v>
      </c>
      <c r="H47" s="92">
        <f t="shared" si="10"/>
        <v>0</v>
      </c>
      <c r="I47" s="92">
        <f t="shared" si="10"/>
        <v>0</v>
      </c>
      <c r="J47" s="92">
        <f t="shared" si="10"/>
        <v>0</v>
      </c>
      <c r="K47" s="92">
        <f t="shared" si="10"/>
        <v>0</v>
      </c>
      <c r="L47" s="92">
        <f t="shared" si="10"/>
        <v>0</v>
      </c>
      <c r="M47" s="92">
        <f t="shared" si="10"/>
        <v>0</v>
      </c>
      <c r="N47" s="92">
        <f t="shared" si="10"/>
        <v>0</v>
      </c>
      <c r="O47" s="92">
        <f t="shared" si="10"/>
        <v>0</v>
      </c>
      <c r="P47" s="92">
        <f t="shared" si="10"/>
        <v>0</v>
      </c>
      <c r="Q47" s="92">
        <f t="shared" si="10"/>
        <v>0</v>
      </c>
      <c r="R47" s="92">
        <f t="shared" si="10"/>
        <v>0</v>
      </c>
      <c r="S47" s="92">
        <f t="shared" si="10"/>
        <v>0</v>
      </c>
      <c r="T47" s="92">
        <f t="shared" si="10"/>
        <v>12366733.809999999</v>
      </c>
    </row>
    <row r="48" spans="1:20" ht="12.75" customHeight="1" x14ac:dyDescent="0.25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4"/>
      <c r="T48" s="93"/>
    </row>
    <row r="49" spans="1:30" ht="14.25" customHeight="1" x14ac:dyDescent="0.25">
      <c r="A49" s="95" t="s">
        <v>68</v>
      </c>
      <c r="B49" s="96" t="s">
        <v>2</v>
      </c>
      <c r="C49" s="96" t="s">
        <v>3</v>
      </c>
      <c r="D49" s="96"/>
      <c r="E49" s="96"/>
      <c r="F49" s="97" t="s">
        <v>69</v>
      </c>
      <c r="G49" s="98"/>
      <c r="H49" s="98"/>
      <c r="I49" s="98"/>
      <c r="J49" s="18" t="s">
        <v>13</v>
      </c>
      <c r="K49" s="98"/>
      <c r="L49" s="98"/>
      <c r="M49" s="98"/>
      <c r="N49" s="99" t="s">
        <v>17</v>
      </c>
      <c r="O49" s="98"/>
      <c r="P49" s="98"/>
      <c r="Q49" s="98"/>
      <c r="R49" s="100" t="s">
        <v>21</v>
      </c>
      <c r="S49" s="18" t="s">
        <v>22</v>
      </c>
      <c r="T49" s="15" t="s">
        <v>5</v>
      </c>
    </row>
    <row r="50" spans="1:30" ht="12.75" customHeight="1" x14ac:dyDescent="0.25">
      <c r="A50" s="22" t="s">
        <v>70</v>
      </c>
      <c r="B50" s="101"/>
      <c r="C50" s="24" t="s">
        <v>7</v>
      </c>
      <c r="D50" s="24" t="s">
        <v>8</v>
      </c>
      <c r="E50" s="24" t="s">
        <v>9</v>
      </c>
      <c r="F50" s="97"/>
      <c r="G50" s="31" t="s">
        <v>10</v>
      </c>
      <c r="H50" s="31" t="s">
        <v>11</v>
      </c>
      <c r="I50" s="102" t="s">
        <v>12</v>
      </c>
      <c r="J50" s="26"/>
      <c r="K50" s="24" t="s">
        <v>14</v>
      </c>
      <c r="L50" s="24" t="s">
        <v>15</v>
      </c>
      <c r="M50" s="24" t="s">
        <v>16</v>
      </c>
      <c r="N50" s="103"/>
      <c r="O50" s="31" t="s">
        <v>18</v>
      </c>
      <c r="P50" s="31" t="s">
        <v>19</v>
      </c>
      <c r="Q50" s="31" t="s">
        <v>20</v>
      </c>
      <c r="R50" s="103"/>
      <c r="S50" s="104"/>
      <c r="T50" s="15"/>
      <c r="X50" s="2" t="s">
        <v>71</v>
      </c>
      <c r="Z50" s="2" t="s">
        <v>72</v>
      </c>
      <c r="AA50" s="2" t="s">
        <v>73</v>
      </c>
      <c r="AB50" s="105" t="s">
        <v>74</v>
      </c>
      <c r="AC50" s="106" t="s">
        <v>75</v>
      </c>
      <c r="AD50" s="2" t="s">
        <v>76</v>
      </c>
    </row>
    <row r="51" spans="1:30" s="44" customFormat="1" ht="16.5" customHeight="1" x14ac:dyDescent="0.2">
      <c r="A51" s="36" t="s">
        <v>24</v>
      </c>
      <c r="B51" s="37">
        <f>55269.04+80264.08</f>
        <v>135533.12</v>
      </c>
      <c r="C51" s="107">
        <f>10100</f>
        <v>10100</v>
      </c>
      <c r="D51" s="40"/>
      <c r="E51" s="40"/>
      <c r="F51" s="40">
        <f>C51+D51+E51</f>
        <v>10100</v>
      </c>
      <c r="G51" s="40"/>
      <c r="H51" s="40"/>
      <c r="I51" s="40"/>
      <c r="J51" s="41">
        <f>G51+H51+I51</f>
        <v>0</v>
      </c>
      <c r="K51" s="40"/>
      <c r="L51" s="40"/>
      <c r="M51" s="40"/>
      <c r="N51" s="108">
        <f>K51+L51+M51</f>
        <v>0</v>
      </c>
      <c r="O51" s="40"/>
      <c r="P51" s="40"/>
      <c r="Q51" s="40"/>
      <c r="R51" s="108">
        <f>O51+P51+Q51</f>
        <v>0</v>
      </c>
      <c r="S51" s="41">
        <f t="shared" ref="S51:S70" si="11">F51+J51+N51+R51</f>
        <v>10100</v>
      </c>
      <c r="T51" s="108">
        <f>B51-F51-J51-N51-R51</f>
        <v>125433.12</v>
      </c>
      <c r="W51" s="56" t="s">
        <v>77</v>
      </c>
      <c r="X51" s="109">
        <f>X52+X53+X54+X55</f>
        <v>15600239.299999999</v>
      </c>
      <c r="Y51" s="110"/>
      <c r="Z51" s="109">
        <f>B47</f>
        <v>12366733.809999999</v>
      </c>
      <c r="AA51" s="109">
        <f>B120-B76-B78-B79-B81-B91</f>
        <v>2666695.6700000004</v>
      </c>
      <c r="AB51" s="109">
        <f>B76+B78+B79+B81</f>
        <v>68099</v>
      </c>
      <c r="AC51" s="109">
        <f>B91</f>
        <v>20482.32</v>
      </c>
      <c r="AD51" s="109">
        <f>Z51+AA51+AB51+AC51</f>
        <v>15122010.799999999</v>
      </c>
    </row>
    <row r="52" spans="1:30" s="44" customFormat="1" ht="16.5" customHeight="1" x14ac:dyDescent="0.2">
      <c r="A52" s="36" t="s">
        <v>25</v>
      </c>
      <c r="B52" s="111"/>
      <c r="C52" s="107"/>
      <c r="D52" s="40"/>
      <c r="E52" s="40"/>
      <c r="F52" s="40">
        <f t="shared" ref="F52:F62" si="12">C52+D52+E52</f>
        <v>0</v>
      </c>
      <c r="G52" s="40"/>
      <c r="H52" s="40"/>
      <c r="I52" s="40"/>
      <c r="J52" s="41">
        <f>G52+H52+I52</f>
        <v>0</v>
      </c>
      <c r="K52" s="40"/>
      <c r="L52" s="40"/>
      <c r="M52" s="40"/>
      <c r="N52" s="108">
        <f>K52+L52+M52</f>
        <v>0</v>
      </c>
      <c r="O52" s="40"/>
      <c r="P52" s="40"/>
      <c r="Q52" s="40"/>
      <c r="R52" s="108">
        <f>O52+P52+Q52</f>
        <v>0</v>
      </c>
      <c r="S52" s="41">
        <f t="shared" si="11"/>
        <v>0</v>
      </c>
      <c r="T52" s="108">
        <f>B52-F52-J52-N52-R52</f>
        <v>0</v>
      </c>
      <c r="W52" s="56" t="s">
        <v>78</v>
      </c>
      <c r="X52" s="70">
        <f>B47</f>
        <v>12366733.809999999</v>
      </c>
      <c r="Y52" s="110"/>
      <c r="Z52" s="70"/>
      <c r="AA52" s="70"/>
      <c r="AB52" s="70"/>
      <c r="AC52" s="70"/>
      <c r="AD52" s="109">
        <f t="shared" ref="AD52:AD67" si="13">Z52+AA52+AB52+AC52</f>
        <v>0</v>
      </c>
    </row>
    <row r="53" spans="1:30" s="45" customFormat="1" ht="12.75" x14ac:dyDescent="0.2">
      <c r="A53" s="112" t="s">
        <v>26</v>
      </c>
      <c r="B53" s="40">
        <f>B54+B55</f>
        <v>0</v>
      </c>
      <c r="C53" s="40">
        <f t="shared" ref="C53:Q53" si="14">C54+C55</f>
        <v>0</v>
      </c>
      <c r="D53" s="40">
        <f t="shared" si="14"/>
        <v>0</v>
      </c>
      <c r="E53" s="40">
        <f t="shared" si="14"/>
        <v>0</v>
      </c>
      <c r="F53" s="40">
        <f t="shared" si="14"/>
        <v>0</v>
      </c>
      <c r="G53" s="40">
        <f t="shared" si="14"/>
        <v>0</v>
      </c>
      <c r="H53" s="40">
        <f t="shared" si="14"/>
        <v>0</v>
      </c>
      <c r="I53" s="40">
        <f t="shared" si="14"/>
        <v>0</v>
      </c>
      <c r="J53" s="40">
        <f t="shared" si="14"/>
        <v>0</v>
      </c>
      <c r="K53" s="40">
        <f t="shared" si="14"/>
        <v>0</v>
      </c>
      <c r="L53" s="40">
        <f t="shared" si="14"/>
        <v>0</v>
      </c>
      <c r="M53" s="40">
        <f t="shared" si="14"/>
        <v>0</v>
      </c>
      <c r="N53" s="40">
        <f t="shared" si="14"/>
        <v>0</v>
      </c>
      <c r="O53" s="40">
        <f t="shared" si="14"/>
        <v>0</v>
      </c>
      <c r="P53" s="40">
        <f t="shared" si="14"/>
        <v>0</v>
      </c>
      <c r="Q53" s="40">
        <f t="shared" si="14"/>
        <v>0</v>
      </c>
      <c r="R53" s="108">
        <f t="shared" ref="R53:R62" si="15">O53+P53+Q53</f>
        <v>0</v>
      </c>
      <c r="S53" s="41">
        <f t="shared" si="11"/>
        <v>0</v>
      </c>
      <c r="T53" s="108">
        <f>B53-F53-J53-N53-R53</f>
        <v>0</v>
      </c>
      <c r="V53" s="9"/>
      <c r="W53" s="56" t="s">
        <v>79</v>
      </c>
      <c r="X53" s="57">
        <f>B120</f>
        <v>2755276.99</v>
      </c>
      <c r="Y53" s="58"/>
      <c r="Z53" s="58"/>
      <c r="AA53" s="58"/>
      <c r="AB53" s="58"/>
      <c r="AC53" s="58"/>
      <c r="AD53" s="109">
        <f t="shared" si="13"/>
        <v>0</v>
      </c>
    </row>
    <row r="54" spans="1:30" s="45" customFormat="1" x14ac:dyDescent="0.25">
      <c r="A54" s="113" t="s">
        <v>27</v>
      </c>
      <c r="B54" s="114"/>
      <c r="C54" s="114"/>
      <c r="D54" s="114"/>
      <c r="E54" s="114"/>
      <c r="F54" s="40">
        <f t="shared" si="12"/>
        <v>0</v>
      </c>
      <c r="G54" s="114"/>
      <c r="H54" s="115"/>
      <c r="I54" s="114"/>
      <c r="J54" s="41">
        <f t="shared" ref="J54:J62" si="16">G54+H54+I54</f>
        <v>0</v>
      </c>
      <c r="K54" s="114"/>
      <c r="L54" s="115"/>
      <c r="M54" s="115"/>
      <c r="N54" s="108">
        <f t="shared" ref="N54:N62" si="17">K54+L54+M54</f>
        <v>0</v>
      </c>
      <c r="O54" s="116"/>
      <c r="P54" s="92"/>
      <c r="Q54" s="115"/>
      <c r="R54" s="108">
        <f t="shared" si="15"/>
        <v>0</v>
      </c>
      <c r="S54" s="117">
        <f t="shared" si="11"/>
        <v>0</v>
      </c>
      <c r="T54" s="118">
        <f>B54-F54-J54-R54</f>
        <v>0</v>
      </c>
      <c r="W54" s="56" t="s">
        <v>80</v>
      </c>
      <c r="X54" s="119">
        <f>B131</f>
        <v>148496.4</v>
      </c>
      <c r="Y54" s="58"/>
      <c r="Z54" s="58"/>
      <c r="AA54" s="58"/>
      <c r="AB54" s="58"/>
      <c r="AC54" s="58"/>
      <c r="AD54" s="109">
        <f t="shared" si="13"/>
        <v>0</v>
      </c>
    </row>
    <row r="55" spans="1:30" s="45" customFormat="1" x14ac:dyDescent="0.25">
      <c r="A55" s="120" t="s">
        <v>81</v>
      </c>
      <c r="B55" s="114"/>
      <c r="C55" s="114"/>
      <c r="D55" s="114"/>
      <c r="E55" s="114"/>
      <c r="F55" s="40">
        <f t="shared" si="12"/>
        <v>0</v>
      </c>
      <c r="G55" s="114"/>
      <c r="H55" s="115"/>
      <c r="I55" s="115"/>
      <c r="J55" s="41">
        <f t="shared" si="16"/>
        <v>0</v>
      </c>
      <c r="K55" s="114"/>
      <c r="L55" s="115"/>
      <c r="M55" s="115"/>
      <c r="N55" s="108">
        <f t="shared" si="17"/>
        <v>0</v>
      </c>
      <c r="O55" s="114"/>
      <c r="P55" s="115"/>
      <c r="Q55" s="115"/>
      <c r="R55" s="108">
        <f t="shared" si="15"/>
        <v>0</v>
      </c>
      <c r="S55" s="117">
        <f t="shared" si="11"/>
        <v>0</v>
      </c>
      <c r="T55" s="118">
        <f>B55-F55-J55-R55</f>
        <v>0</v>
      </c>
      <c r="W55" s="56" t="s">
        <v>82</v>
      </c>
      <c r="X55" s="119">
        <f>B132+B137+B142+B147+B152+B157+B162</f>
        <v>329732.09999999998</v>
      </c>
      <c r="Y55" s="58"/>
      <c r="Z55" s="58"/>
      <c r="AA55" s="58"/>
      <c r="AB55" s="58"/>
      <c r="AC55" s="58"/>
      <c r="AD55" s="109">
        <f t="shared" si="13"/>
        <v>0</v>
      </c>
    </row>
    <row r="56" spans="1:30" ht="12.75" customHeight="1" x14ac:dyDescent="0.25">
      <c r="A56" s="66" t="s">
        <v>29</v>
      </c>
      <c r="B56" s="40">
        <f>16691.25+24239.75</f>
        <v>40931</v>
      </c>
      <c r="C56" s="40">
        <f>3100</f>
        <v>3100</v>
      </c>
      <c r="D56" s="40"/>
      <c r="E56" s="40"/>
      <c r="F56" s="40">
        <f t="shared" si="12"/>
        <v>3100</v>
      </c>
      <c r="G56" s="40"/>
      <c r="H56" s="40"/>
      <c r="I56" s="40"/>
      <c r="J56" s="41">
        <f t="shared" si="16"/>
        <v>0</v>
      </c>
      <c r="K56" s="40"/>
      <c r="L56" s="40"/>
      <c r="M56" s="40"/>
      <c r="N56" s="108">
        <f t="shared" si="17"/>
        <v>0</v>
      </c>
      <c r="O56" s="40"/>
      <c r="P56" s="40"/>
      <c r="Q56" s="40"/>
      <c r="R56" s="108">
        <f t="shared" si="15"/>
        <v>0</v>
      </c>
      <c r="S56" s="41">
        <f t="shared" si="11"/>
        <v>3100</v>
      </c>
      <c r="T56" s="108">
        <f>B56-S56</f>
        <v>37831</v>
      </c>
      <c r="W56" s="45">
        <v>211</v>
      </c>
      <c r="X56" s="46">
        <f>B6+B7+B51+B52+B135</f>
        <v>7741069.1299999999</v>
      </c>
      <c r="Y56" s="58">
        <v>211</v>
      </c>
      <c r="Z56" s="46">
        <f>B6+B7</f>
        <v>7600943.46</v>
      </c>
      <c r="AA56" s="46">
        <f>B51+B52</f>
        <v>135533.12</v>
      </c>
      <c r="AB56" s="46"/>
      <c r="AC56" s="46"/>
      <c r="AD56" s="109">
        <f t="shared" si="13"/>
        <v>7736476.5800000001</v>
      </c>
    </row>
    <row r="57" spans="1:30" ht="12.75" customHeight="1" x14ac:dyDescent="0.25">
      <c r="A57" s="66" t="s">
        <v>30</v>
      </c>
      <c r="B57" s="40"/>
      <c r="C57" s="40"/>
      <c r="D57" s="40"/>
      <c r="E57" s="40"/>
      <c r="F57" s="40">
        <f t="shared" si="12"/>
        <v>0</v>
      </c>
      <c r="G57" s="40"/>
      <c r="H57" s="40"/>
      <c r="I57" s="40"/>
      <c r="J57" s="41">
        <f t="shared" si="16"/>
        <v>0</v>
      </c>
      <c r="K57" s="40"/>
      <c r="L57" s="40"/>
      <c r="M57" s="40"/>
      <c r="N57" s="108">
        <f t="shared" si="17"/>
        <v>0</v>
      </c>
      <c r="O57" s="40"/>
      <c r="P57" s="40"/>
      <c r="Q57" s="40"/>
      <c r="R57" s="108">
        <f t="shared" si="15"/>
        <v>0</v>
      </c>
      <c r="S57" s="41">
        <f t="shared" si="11"/>
        <v>0</v>
      </c>
      <c r="T57" s="108">
        <f>B57-S57</f>
        <v>0</v>
      </c>
      <c r="W57" s="45">
        <v>212</v>
      </c>
      <c r="X57" s="46">
        <f>B8+B53</f>
        <v>8400</v>
      </c>
      <c r="Y57" s="58">
        <v>212</v>
      </c>
      <c r="Z57" s="46">
        <f>B8</f>
        <v>8400</v>
      </c>
      <c r="AA57" s="46">
        <f>B53</f>
        <v>0</v>
      </c>
      <c r="AB57" s="46"/>
      <c r="AC57" s="46"/>
      <c r="AD57" s="109">
        <f t="shared" si="13"/>
        <v>8400</v>
      </c>
    </row>
    <row r="58" spans="1:30" s="45" customFormat="1" ht="12.75" x14ac:dyDescent="0.2">
      <c r="A58" s="112" t="s">
        <v>83</v>
      </c>
      <c r="B58" s="40">
        <f>6000+6000-6000</f>
        <v>6000</v>
      </c>
      <c r="C58" s="40"/>
      <c r="D58" s="40"/>
      <c r="E58" s="40"/>
      <c r="F58" s="40">
        <f t="shared" si="12"/>
        <v>0</v>
      </c>
      <c r="G58" s="40"/>
      <c r="H58" s="40"/>
      <c r="I58" s="40"/>
      <c r="J58" s="41">
        <f t="shared" si="16"/>
        <v>0</v>
      </c>
      <c r="K58" s="40"/>
      <c r="L58" s="40"/>
      <c r="M58" s="40"/>
      <c r="N58" s="108">
        <f t="shared" si="17"/>
        <v>0</v>
      </c>
      <c r="O58" s="40"/>
      <c r="P58" s="40"/>
      <c r="Q58" s="40"/>
      <c r="R58" s="108">
        <f t="shared" si="15"/>
        <v>0</v>
      </c>
      <c r="S58" s="41">
        <f t="shared" si="11"/>
        <v>0</v>
      </c>
      <c r="T58" s="108">
        <f>B58-S58</f>
        <v>6000</v>
      </c>
      <c r="W58" s="45">
        <v>213</v>
      </c>
      <c r="X58" s="57">
        <f>B11+B12+B56+B57+B136</f>
        <v>2337802.87</v>
      </c>
      <c r="Y58" s="58">
        <v>213</v>
      </c>
      <c r="Z58" s="57">
        <f>B11+B12</f>
        <v>2295484.92</v>
      </c>
      <c r="AA58" s="57">
        <f>B56+B57</f>
        <v>40931</v>
      </c>
      <c r="AB58" s="57"/>
      <c r="AC58" s="57"/>
      <c r="AD58" s="109">
        <f t="shared" si="13"/>
        <v>2336415.92</v>
      </c>
    </row>
    <row r="59" spans="1:30" s="45" customFormat="1" ht="12.75" x14ac:dyDescent="0.2">
      <c r="A59" s="112" t="s">
        <v>31</v>
      </c>
      <c r="B59" s="40"/>
      <c r="C59" s="40"/>
      <c r="D59" s="40"/>
      <c r="E59" s="40"/>
      <c r="F59" s="40">
        <f>C59+D59+E59</f>
        <v>0</v>
      </c>
      <c r="G59" s="40"/>
      <c r="H59" s="40"/>
      <c r="I59" s="40"/>
      <c r="J59" s="41">
        <f>G59+H59+I59</f>
        <v>0</v>
      </c>
      <c r="K59" s="40"/>
      <c r="L59" s="40"/>
      <c r="M59" s="40"/>
      <c r="N59" s="108">
        <f>K59+L59+M59</f>
        <v>0</v>
      </c>
      <c r="O59" s="40"/>
      <c r="P59" s="40"/>
      <c r="Q59" s="40"/>
      <c r="R59" s="108">
        <f>O59+P59+Q59</f>
        <v>0</v>
      </c>
      <c r="S59" s="41">
        <f>F59+J59+N59+R59</f>
        <v>0</v>
      </c>
      <c r="T59" s="108">
        <f>B59-S59</f>
        <v>0</v>
      </c>
      <c r="W59" s="45">
        <v>221</v>
      </c>
      <c r="X59" s="57">
        <f>B13+B14+B59+B58</f>
        <v>47675</v>
      </c>
      <c r="Y59" s="58">
        <v>221</v>
      </c>
      <c r="Z59" s="57">
        <f>B13+B14</f>
        <v>41675</v>
      </c>
      <c r="AA59" s="57">
        <f>B58+B59</f>
        <v>6000</v>
      </c>
      <c r="AB59" s="57"/>
      <c r="AC59" s="57"/>
      <c r="AD59" s="109">
        <f t="shared" si="13"/>
        <v>47675</v>
      </c>
    </row>
    <row r="60" spans="1:30" s="45" customFormat="1" ht="12.75" x14ac:dyDescent="0.2">
      <c r="A60" s="112" t="s">
        <v>33</v>
      </c>
      <c r="B60" s="40">
        <f>B61+B62</f>
        <v>0</v>
      </c>
      <c r="C60" s="40">
        <f t="shared" ref="C60:Q60" si="18">C61+C62</f>
        <v>0</v>
      </c>
      <c r="D60" s="40">
        <f t="shared" si="18"/>
        <v>0</v>
      </c>
      <c r="E60" s="40">
        <f t="shared" si="18"/>
        <v>0</v>
      </c>
      <c r="F60" s="40">
        <f t="shared" si="18"/>
        <v>0</v>
      </c>
      <c r="G60" s="40">
        <f t="shared" si="18"/>
        <v>0</v>
      </c>
      <c r="H60" s="40">
        <f t="shared" si="18"/>
        <v>0</v>
      </c>
      <c r="I60" s="40">
        <f t="shared" si="18"/>
        <v>0</v>
      </c>
      <c r="J60" s="40">
        <f t="shared" si="18"/>
        <v>0</v>
      </c>
      <c r="K60" s="40">
        <f t="shared" si="18"/>
        <v>0</v>
      </c>
      <c r="L60" s="40">
        <f t="shared" si="18"/>
        <v>0</v>
      </c>
      <c r="M60" s="40">
        <f t="shared" si="18"/>
        <v>0</v>
      </c>
      <c r="N60" s="40">
        <f t="shared" si="18"/>
        <v>0</v>
      </c>
      <c r="O60" s="40">
        <f t="shared" si="18"/>
        <v>0</v>
      </c>
      <c r="P60" s="40">
        <f t="shared" si="18"/>
        <v>0</v>
      </c>
      <c r="Q60" s="40">
        <f t="shared" si="18"/>
        <v>0</v>
      </c>
      <c r="R60" s="108">
        <f t="shared" si="15"/>
        <v>0</v>
      </c>
      <c r="S60" s="41">
        <f t="shared" si="11"/>
        <v>0</v>
      </c>
      <c r="T60" s="108">
        <f>B60-F60-J60-N60-R60</f>
        <v>0</v>
      </c>
      <c r="V60" s="9"/>
      <c r="W60" s="45">
        <v>222</v>
      </c>
      <c r="X60" s="57">
        <f>B15+B60</f>
        <v>6600</v>
      </c>
      <c r="Y60" s="58">
        <v>222</v>
      </c>
      <c r="Z60" s="57">
        <f>B15</f>
        <v>6600</v>
      </c>
      <c r="AA60" s="57">
        <f>B60</f>
        <v>0</v>
      </c>
      <c r="AB60" s="57"/>
      <c r="AC60" s="57"/>
      <c r="AD60" s="109">
        <f t="shared" si="13"/>
        <v>6600</v>
      </c>
    </row>
    <row r="61" spans="1:30" x14ac:dyDescent="0.25">
      <c r="A61" s="83" t="s">
        <v>84</v>
      </c>
      <c r="B61" s="46"/>
      <c r="C61" s="46"/>
      <c r="D61" s="46"/>
      <c r="E61" s="46"/>
      <c r="F61" s="40">
        <f t="shared" si="12"/>
        <v>0</v>
      </c>
      <c r="G61" s="46"/>
      <c r="H61" s="46"/>
      <c r="I61" s="46"/>
      <c r="J61" s="41">
        <f t="shared" si="16"/>
        <v>0</v>
      </c>
      <c r="K61" s="46"/>
      <c r="L61" s="46"/>
      <c r="M61" s="46"/>
      <c r="N61" s="108">
        <f t="shared" si="17"/>
        <v>0</v>
      </c>
      <c r="O61" s="46"/>
      <c r="P61" s="46"/>
      <c r="Q61" s="46"/>
      <c r="R61" s="108">
        <f t="shared" si="15"/>
        <v>0</v>
      </c>
      <c r="S61" s="117">
        <f t="shared" si="11"/>
        <v>0</v>
      </c>
      <c r="T61" s="118">
        <f>B61-F61-J61-R61-N61</f>
        <v>0</v>
      </c>
      <c r="W61" s="45">
        <v>223</v>
      </c>
      <c r="X61" s="46">
        <f>B63</f>
        <v>1290040.3700000001</v>
      </c>
      <c r="Y61" s="58">
        <v>223</v>
      </c>
      <c r="Z61" s="46">
        <f>0</f>
        <v>0</v>
      </c>
      <c r="AA61" s="46">
        <f>B63</f>
        <v>1290040.3700000001</v>
      </c>
      <c r="AB61" s="46"/>
      <c r="AC61" s="46"/>
      <c r="AD61" s="109">
        <f t="shared" si="13"/>
        <v>1290040.3700000001</v>
      </c>
    </row>
    <row r="62" spans="1:30" x14ac:dyDescent="0.25">
      <c r="A62" s="83" t="s">
        <v>85</v>
      </c>
      <c r="B62" s="46"/>
      <c r="C62" s="46"/>
      <c r="D62" s="46"/>
      <c r="E62" s="46"/>
      <c r="F62" s="40">
        <f t="shared" si="12"/>
        <v>0</v>
      </c>
      <c r="G62" s="46"/>
      <c r="H62" s="46"/>
      <c r="I62" s="46"/>
      <c r="J62" s="41">
        <f t="shared" si="16"/>
        <v>0</v>
      </c>
      <c r="K62" s="46"/>
      <c r="L62" s="46"/>
      <c r="M62" s="46"/>
      <c r="N62" s="108">
        <f t="shared" si="17"/>
        <v>0</v>
      </c>
      <c r="O62" s="121"/>
      <c r="P62" s="122"/>
      <c r="Q62" s="46"/>
      <c r="R62" s="108">
        <f t="shared" si="15"/>
        <v>0</v>
      </c>
      <c r="S62" s="117">
        <f t="shared" si="11"/>
        <v>0</v>
      </c>
      <c r="T62" s="118">
        <f>B62-F62-J62-R62-N62</f>
        <v>0</v>
      </c>
      <c r="W62" s="45">
        <v>225</v>
      </c>
      <c r="X62" s="46">
        <f>B16+B71</f>
        <v>580523.74</v>
      </c>
      <c r="Y62" s="58">
        <v>225</v>
      </c>
      <c r="Z62" s="46">
        <f>B16</f>
        <v>253600</v>
      </c>
      <c r="AA62" s="46">
        <f>B71-B76-B78-B79-B81</f>
        <v>258824.74</v>
      </c>
      <c r="AB62" s="46">
        <f>B76+B78+B79+B81</f>
        <v>68099</v>
      </c>
      <c r="AC62" s="46"/>
      <c r="AD62" s="109">
        <f t="shared" si="13"/>
        <v>580523.74</v>
      </c>
    </row>
    <row r="63" spans="1:30" s="45" customFormat="1" ht="12.75" x14ac:dyDescent="0.2">
      <c r="A63" s="123" t="s">
        <v>86</v>
      </c>
      <c r="B63" s="124">
        <f>B64+B65+B66+B67+B68+B69+B70</f>
        <v>1290040.3700000001</v>
      </c>
      <c r="C63" s="124">
        <f>C64+C65+C66+C67+C68+C69+C70</f>
        <v>53174.43</v>
      </c>
      <c r="D63" s="124">
        <f>D64+D65+D66+D67+D68+D69+D70</f>
        <v>0</v>
      </c>
      <c r="E63" s="124">
        <f>E64+E65+E66+E67+E68+E69+E70</f>
        <v>0</v>
      </c>
      <c r="F63" s="124">
        <f>C63+D63+E63</f>
        <v>53174.43</v>
      </c>
      <c r="G63" s="124">
        <f>G64+G65+G66+G67+G68+G69+G70</f>
        <v>0</v>
      </c>
      <c r="H63" s="124">
        <f>H64+H65+H66+H67+H68+H69+H70</f>
        <v>0</v>
      </c>
      <c r="I63" s="124">
        <f>I64+I65+I66+I67+I68+I69+I70</f>
        <v>0</v>
      </c>
      <c r="J63" s="124">
        <f>G63+H63+I63</f>
        <v>0</v>
      </c>
      <c r="K63" s="124">
        <f>K64+K65+K66+K67+K68+K69+K70</f>
        <v>0</v>
      </c>
      <c r="L63" s="124">
        <f>L64+L65+L66+L67+L68+L69+L70</f>
        <v>0</v>
      </c>
      <c r="M63" s="124">
        <f>M64+M65+M66+M67+M68+M69+M70</f>
        <v>0</v>
      </c>
      <c r="N63" s="124">
        <f>K63+L63+M63</f>
        <v>0</v>
      </c>
      <c r="O63" s="124">
        <f>O64+O65+O66+O67+O68+O69+O70</f>
        <v>0</v>
      </c>
      <c r="P63" s="124">
        <f>P64+P65+P66+P67+P68+P69+P70</f>
        <v>0</v>
      </c>
      <c r="Q63" s="124">
        <f>Q64+Q65+Q66+Q67+Q68+Q69+Q70</f>
        <v>0</v>
      </c>
      <c r="R63" s="124">
        <f>O63+P63+Q63</f>
        <v>0</v>
      </c>
      <c r="S63" s="124">
        <f t="shared" si="11"/>
        <v>53174.43</v>
      </c>
      <c r="T63" s="125">
        <f t="shared" ref="T63:T70" si="19">B63-S63</f>
        <v>1236865.9400000002</v>
      </c>
      <c r="V63" s="73"/>
      <c r="W63" s="45">
        <v>226</v>
      </c>
      <c r="X63" s="57">
        <f>B19+B84+B125+B126+B142+B147+B162</f>
        <v>1440736.82</v>
      </c>
      <c r="Y63" s="58">
        <v>226</v>
      </c>
      <c r="Z63" s="57">
        <f>B19</f>
        <v>836249.44</v>
      </c>
      <c r="AA63" s="57">
        <f>B84-B91</f>
        <v>133356.06</v>
      </c>
      <c r="AB63" s="57"/>
      <c r="AC63" s="57">
        <f>B91</f>
        <v>20482.32</v>
      </c>
      <c r="AD63" s="109">
        <f t="shared" si="13"/>
        <v>990087.82</v>
      </c>
    </row>
    <row r="64" spans="1:30" x14ac:dyDescent="0.25">
      <c r="A64" s="113" t="s">
        <v>87</v>
      </c>
      <c r="B64" s="46">
        <v>668160</v>
      </c>
      <c r="C64" s="46">
        <f>14466.85+21326.66+15995</f>
        <v>51788.51</v>
      </c>
      <c r="D64" s="46"/>
      <c r="E64" s="46"/>
      <c r="F64" s="40">
        <f t="shared" ref="F64:F95" si="20">C64+D64+E64</f>
        <v>51788.51</v>
      </c>
      <c r="G64" s="46"/>
      <c r="H64" s="46"/>
      <c r="I64" s="46"/>
      <c r="J64" s="41">
        <f t="shared" ref="J64:J70" si="21">G64+H64+I64</f>
        <v>0</v>
      </c>
      <c r="K64" s="46"/>
      <c r="L64" s="46"/>
      <c r="M64" s="46"/>
      <c r="N64" s="108">
        <f t="shared" ref="N64:N70" si="22">K64+L64+M64</f>
        <v>0</v>
      </c>
      <c r="O64" s="46"/>
      <c r="P64" s="46"/>
      <c r="Q64" s="46"/>
      <c r="R64" s="108">
        <f t="shared" ref="R64:R70" si="23">O64+P64+Q64</f>
        <v>0</v>
      </c>
      <c r="S64" s="117">
        <f t="shared" si="11"/>
        <v>51788.51</v>
      </c>
      <c r="T64" s="118">
        <f t="shared" si="19"/>
        <v>616371.49</v>
      </c>
      <c r="W64" s="45">
        <v>290</v>
      </c>
      <c r="X64" s="126">
        <f>B32+B96</f>
        <v>517168.77</v>
      </c>
      <c r="Y64" s="58">
        <v>290</v>
      </c>
      <c r="Z64" s="46">
        <f>B32</f>
        <v>9900</v>
      </c>
      <c r="AA64" s="46">
        <f>B96</f>
        <v>507268.77</v>
      </c>
      <c r="AB64" s="46"/>
      <c r="AC64" s="46"/>
      <c r="AD64" s="109">
        <f t="shared" si="13"/>
        <v>517168.77</v>
      </c>
    </row>
    <row r="65" spans="1:30" x14ac:dyDescent="0.25">
      <c r="A65" s="113" t="s">
        <v>88</v>
      </c>
      <c r="B65" s="46">
        <v>16377</v>
      </c>
      <c r="C65" s="46">
        <v>1385.92</v>
      </c>
      <c r="D65" s="46"/>
      <c r="E65" s="46"/>
      <c r="F65" s="40">
        <f t="shared" si="20"/>
        <v>1385.92</v>
      </c>
      <c r="G65" s="46"/>
      <c r="H65" s="46"/>
      <c r="I65" s="46"/>
      <c r="J65" s="41">
        <f t="shared" si="21"/>
        <v>0</v>
      </c>
      <c r="K65" s="46"/>
      <c r="L65" s="46"/>
      <c r="M65" s="46"/>
      <c r="N65" s="108">
        <f t="shared" si="22"/>
        <v>0</v>
      </c>
      <c r="O65" s="46"/>
      <c r="P65" s="46"/>
      <c r="Q65" s="46"/>
      <c r="R65" s="108">
        <f t="shared" si="23"/>
        <v>0</v>
      </c>
      <c r="S65" s="117">
        <f t="shared" si="11"/>
        <v>1385.92</v>
      </c>
      <c r="T65" s="118">
        <f t="shared" si="19"/>
        <v>14991.08</v>
      </c>
      <c r="W65" s="45">
        <v>310</v>
      </c>
      <c r="X65" s="126">
        <f>B33+B104+B152+B157</f>
        <v>873430.99</v>
      </c>
      <c r="Y65" s="58">
        <v>310</v>
      </c>
      <c r="Z65" s="46">
        <f>B33</f>
        <v>851830.99</v>
      </c>
      <c r="AA65" s="46">
        <f>B104</f>
        <v>0</v>
      </c>
      <c r="AB65" s="46"/>
      <c r="AC65" s="46"/>
      <c r="AD65" s="109">
        <f t="shared" si="13"/>
        <v>851830.99</v>
      </c>
    </row>
    <row r="66" spans="1:30" x14ac:dyDescent="0.25">
      <c r="A66" s="113" t="s">
        <v>89</v>
      </c>
      <c r="B66" s="46"/>
      <c r="C66" s="46"/>
      <c r="D66" s="46"/>
      <c r="E66" s="46"/>
      <c r="F66" s="40">
        <f t="shared" si="20"/>
        <v>0</v>
      </c>
      <c r="G66" s="46"/>
      <c r="H66" s="46"/>
      <c r="I66" s="46"/>
      <c r="J66" s="41">
        <f t="shared" si="21"/>
        <v>0</v>
      </c>
      <c r="K66" s="46"/>
      <c r="L66" s="46"/>
      <c r="M66" s="46"/>
      <c r="N66" s="108">
        <f t="shared" si="22"/>
        <v>0</v>
      </c>
      <c r="O66" s="46"/>
      <c r="P66" s="46"/>
      <c r="Q66" s="46"/>
      <c r="R66" s="108">
        <f t="shared" si="23"/>
        <v>0</v>
      </c>
      <c r="S66" s="117">
        <f t="shared" si="11"/>
        <v>0</v>
      </c>
      <c r="T66" s="118">
        <f t="shared" si="19"/>
        <v>0</v>
      </c>
      <c r="W66" s="45">
        <v>340</v>
      </c>
      <c r="X66" s="126">
        <f>B40+B113+B128+B129</f>
        <v>756791.61</v>
      </c>
      <c r="Y66" s="58">
        <v>340</v>
      </c>
      <c r="Z66" s="46">
        <f>B40</f>
        <v>462050</v>
      </c>
      <c r="AA66" s="46">
        <f>B113</f>
        <v>294741.61</v>
      </c>
      <c r="AB66" s="46"/>
      <c r="AC66" s="46"/>
      <c r="AD66" s="109">
        <f t="shared" si="13"/>
        <v>756791.61</v>
      </c>
    </row>
    <row r="67" spans="1:30" x14ac:dyDescent="0.25">
      <c r="A67" s="127" t="s">
        <v>90</v>
      </c>
      <c r="B67" s="70">
        <f>42243.79-0.42</f>
        <v>42243.37</v>
      </c>
      <c r="C67" s="46"/>
      <c r="D67" s="46"/>
      <c r="E67" s="46"/>
      <c r="F67" s="40">
        <f t="shared" si="20"/>
        <v>0</v>
      </c>
      <c r="G67" s="46"/>
      <c r="H67" s="46"/>
      <c r="I67" s="46"/>
      <c r="J67" s="41">
        <f t="shared" si="21"/>
        <v>0</v>
      </c>
      <c r="K67" s="46"/>
      <c r="L67" s="46"/>
      <c r="M67" s="46"/>
      <c r="N67" s="108">
        <f t="shared" si="22"/>
        <v>0</v>
      </c>
      <c r="O67" s="46"/>
      <c r="P67" s="46"/>
      <c r="Q67" s="46"/>
      <c r="R67" s="108">
        <f t="shared" si="23"/>
        <v>0</v>
      </c>
      <c r="S67" s="117">
        <f t="shared" si="11"/>
        <v>0</v>
      </c>
      <c r="T67" s="118">
        <f t="shared" si="19"/>
        <v>42243.37</v>
      </c>
      <c r="W67" s="56" t="s">
        <v>36</v>
      </c>
      <c r="X67" s="128">
        <f>X56+X57+X58+X59+X60+X61+X62+X63+X64+X65+X66</f>
        <v>15600239.300000001</v>
      </c>
      <c r="Y67" s="129" t="s">
        <v>36</v>
      </c>
      <c r="Z67" s="128">
        <f>Z56+Z57+Z58+Z59+Z60+Z61+Z62+Z63+Z64+Z65+Z66</f>
        <v>12366733.809999999</v>
      </c>
      <c r="AA67" s="128">
        <f>AA56+AA57+AA58+AA59+AA60+AA61+AA62+AA63+AA64+AA65+AA66</f>
        <v>2666695.6700000004</v>
      </c>
      <c r="AB67" s="128">
        <f>AB56+AB57+AB58+AB59+AB60+AB61+AB62+AB63+AB64+AB65+AB66</f>
        <v>68099</v>
      </c>
      <c r="AC67" s="128">
        <f>AC56+AC57+AC58+AC59+AC60+AC61+AC62+AC63+AC64+AC65+AC66</f>
        <v>20482.32</v>
      </c>
      <c r="AD67" s="109">
        <f t="shared" si="13"/>
        <v>15122010.799999999</v>
      </c>
    </row>
    <row r="68" spans="1:30" x14ac:dyDescent="0.25">
      <c r="A68" s="113" t="s">
        <v>91</v>
      </c>
      <c r="B68" s="46"/>
      <c r="C68" s="46"/>
      <c r="D68" s="46"/>
      <c r="E68" s="46"/>
      <c r="F68" s="40">
        <f t="shared" si="20"/>
        <v>0</v>
      </c>
      <c r="G68" s="46"/>
      <c r="H68" s="46"/>
      <c r="I68" s="46"/>
      <c r="J68" s="41">
        <f t="shared" si="21"/>
        <v>0</v>
      </c>
      <c r="K68" s="46"/>
      <c r="L68" s="46"/>
      <c r="M68" s="46"/>
      <c r="N68" s="108">
        <f t="shared" si="22"/>
        <v>0</v>
      </c>
      <c r="O68" s="46"/>
      <c r="P68" s="46"/>
      <c r="Q68" s="46"/>
      <c r="R68" s="108">
        <f t="shared" si="23"/>
        <v>0</v>
      </c>
      <c r="S68" s="117">
        <f t="shared" si="11"/>
        <v>0</v>
      </c>
      <c r="T68" s="118">
        <f t="shared" si="19"/>
        <v>0</v>
      </c>
      <c r="W68" s="45"/>
      <c r="X68" s="126"/>
      <c r="Y68" s="58"/>
      <c r="Z68" s="126"/>
      <c r="AA68" s="126"/>
      <c r="AB68" s="126"/>
      <c r="AC68" s="126"/>
      <c r="AD68" s="126"/>
    </row>
    <row r="69" spans="1:30" x14ac:dyDescent="0.25">
      <c r="A69" s="127" t="s">
        <v>92</v>
      </c>
      <c r="B69" s="46">
        <f>434000+7840</f>
        <v>441840</v>
      </c>
      <c r="C69" s="46"/>
      <c r="D69" s="46"/>
      <c r="E69" s="46"/>
      <c r="F69" s="40">
        <f>C69+D69+E69</f>
        <v>0</v>
      </c>
      <c r="G69" s="46"/>
      <c r="H69" s="46"/>
      <c r="I69" s="46"/>
      <c r="J69" s="41">
        <f t="shared" si="21"/>
        <v>0</v>
      </c>
      <c r="K69" s="46"/>
      <c r="L69" s="46"/>
      <c r="M69" s="46"/>
      <c r="N69" s="108">
        <f t="shared" si="22"/>
        <v>0</v>
      </c>
      <c r="O69" s="46"/>
      <c r="P69" s="46"/>
      <c r="Q69" s="46"/>
      <c r="R69" s="108">
        <f t="shared" si="23"/>
        <v>0</v>
      </c>
      <c r="S69" s="117">
        <f t="shared" si="11"/>
        <v>0</v>
      </c>
      <c r="T69" s="118">
        <f t="shared" si="19"/>
        <v>441840</v>
      </c>
      <c r="V69" s="8"/>
      <c r="W69" s="45" t="s">
        <v>23</v>
      </c>
      <c r="X69" s="126">
        <f>X51-X67</f>
        <v>0</v>
      </c>
      <c r="Y69" s="58" t="s">
        <v>23</v>
      </c>
      <c r="Z69" s="126">
        <f>Z51-Z67</f>
        <v>0</v>
      </c>
      <c r="AA69" s="126">
        <f>AA51-AA67</f>
        <v>0</v>
      </c>
      <c r="AB69" s="126">
        <f>AB51-AB67</f>
        <v>0</v>
      </c>
      <c r="AC69" s="126">
        <f>AC51-AC67</f>
        <v>0</v>
      </c>
      <c r="AD69" s="126">
        <f>AD51-AD67</f>
        <v>0</v>
      </c>
    </row>
    <row r="70" spans="1:30" x14ac:dyDescent="0.25">
      <c r="A70" s="127" t="s">
        <v>93</v>
      </c>
      <c r="B70" s="46">
        <v>121420</v>
      </c>
      <c r="C70" s="130"/>
      <c r="D70" s="46"/>
      <c r="E70" s="46"/>
      <c r="F70" s="40">
        <f t="shared" si="20"/>
        <v>0</v>
      </c>
      <c r="G70" s="46"/>
      <c r="H70" s="46"/>
      <c r="I70" s="46"/>
      <c r="J70" s="41">
        <f t="shared" si="21"/>
        <v>0</v>
      </c>
      <c r="K70" s="131"/>
      <c r="L70" s="131"/>
      <c r="M70" s="131"/>
      <c r="N70" s="108">
        <f t="shared" si="22"/>
        <v>0</v>
      </c>
      <c r="O70" s="46"/>
      <c r="P70" s="46"/>
      <c r="Q70" s="46"/>
      <c r="R70" s="108">
        <f t="shared" si="23"/>
        <v>0</v>
      </c>
      <c r="S70" s="117">
        <f t="shared" si="11"/>
        <v>0</v>
      </c>
      <c r="T70" s="118">
        <f t="shared" si="19"/>
        <v>121420</v>
      </c>
      <c r="W70" s="56"/>
      <c r="X70" s="72"/>
      <c r="Z70" s="74"/>
      <c r="AA70" s="74"/>
      <c r="AB70" s="74"/>
    </row>
    <row r="71" spans="1:30" s="45" customFormat="1" x14ac:dyDescent="0.25">
      <c r="A71" s="132" t="s">
        <v>94</v>
      </c>
      <c r="B71" s="133">
        <f>B72+B73+B74+B75+B76+B77+B78+B80+B81+B82+B83+B79</f>
        <v>326923.74</v>
      </c>
      <c r="C71" s="133">
        <f t="shared" ref="C71:T71" si="24">C72+C73+C74+C75+C76+C77+C78+C80+C81+C82+C83+C79</f>
        <v>18620</v>
      </c>
      <c r="D71" s="133">
        <f t="shared" si="24"/>
        <v>0</v>
      </c>
      <c r="E71" s="133">
        <f t="shared" si="24"/>
        <v>0</v>
      </c>
      <c r="F71" s="133">
        <f t="shared" si="24"/>
        <v>18620</v>
      </c>
      <c r="G71" s="133">
        <f t="shared" si="24"/>
        <v>0</v>
      </c>
      <c r="H71" s="133">
        <f t="shared" si="24"/>
        <v>0</v>
      </c>
      <c r="I71" s="133">
        <f t="shared" si="24"/>
        <v>0</v>
      </c>
      <c r="J71" s="133">
        <f t="shared" si="24"/>
        <v>0</v>
      </c>
      <c r="K71" s="133">
        <f t="shared" si="24"/>
        <v>0</v>
      </c>
      <c r="L71" s="133">
        <f t="shared" si="24"/>
        <v>0</v>
      </c>
      <c r="M71" s="133">
        <f t="shared" si="24"/>
        <v>0</v>
      </c>
      <c r="N71" s="133">
        <f t="shared" si="24"/>
        <v>0</v>
      </c>
      <c r="O71" s="133">
        <f t="shared" si="24"/>
        <v>0</v>
      </c>
      <c r="P71" s="133">
        <f t="shared" si="24"/>
        <v>0</v>
      </c>
      <c r="Q71" s="133">
        <f t="shared" si="24"/>
        <v>0</v>
      </c>
      <c r="R71" s="133">
        <f t="shared" si="24"/>
        <v>0</v>
      </c>
      <c r="S71" s="133">
        <f t="shared" si="24"/>
        <v>18620</v>
      </c>
      <c r="T71" s="133">
        <f t="shared" si="24"/>
        <v>308303.74</v>
      </c>
      <c r="V71" s="73"/>
      <c r="X71" s="73"/>
      <c r="Z71" s="74"/>
      <c r="AA71" s="74"/>
    </row>
    <row r="72" spans="1:30" ht="12.75" customHeight="1" x14ac:dyDescent="0.25">
      <c r="A72" s="83" t="s">
        <v>95</v>
      </c>
      <c r="B72" s="46">
        <v>38112</v>
      </c>
      <c r="C72" s="46"/>
      <c r="D72" s="46"/>
      <c r="E72" s="46"/>
      <c r="F72" s="39">
        <f t="shared" si="20"/>
        <v>0</v>
      </c>
      <c r="G72" s="46"/>
      <c r="H72" s="46"/>
      <c r="I72" s="46"/>
      <c r="J72" s="41">
        <f t="shared" ref="J72:J83" si="25">G72+H72+I72</f>
        <v>0</v>
      </c>
      <c r="K72" s="46"/>
      <c r="L72" s="46"/>
      <c r="M72" s="46"/>
      <c r="N72" s="108">
        <f t="shared" ref="N72:N83" si="26">K72+L72+M72</f>
        <v>0</v>
      </c>
      <c r="O72" s="46"/>
      <c r="P72" s="46"/>
      <c r="Q72" s="46"/>
      <c r="R72" s="108">
        <f t="shared" ref="R72:R82" si="27">O72+P72+Q72</f>
        <v>0</v>
      </c>
      <c r="S72" s="117">
        <f>F72+J72+N72+R72</f>
        <v>0</v>
      </c>
      <c r="T72" s="134">
        <f>B72-F72-J72-N72-R72</f>
        <v>38112</v>
      </c>
      <c r="W72" s="45"/>
      <c r="X72" s="74"/>
      <c r="Z72" s="74"/>
      <c r="AA72" s="74"/>
    </row>
    <row r="73" spans="1:30" x14ac:dyDescent="0.25">
      <c r="A73" s="113" t="s">
        <v>96</v>
      </c>
      <c r="B73" s="46">
        <v>9758.4</v>
      </c>
      <c r="C73" s="46"/>
      <c r="D73" s="46"/>
      <c r="E73" s="46"/>
      <c r="F73" s="39">
        <f t="shared" si="20"/>
        <v>0</v>
      </c>
      <c r="G73" s="46"/>
      <c r="H73" s="46"/>
      <c r="I73" s="46"/>
      <c r="J73" s="41">
        <f t="shared" si="25"/>
        <v>0</v>
      </c>
      <c r="K73" s="46"/>
      <c r="L73" s="46"/>
      <c r="M73" s="46"/>
      <c r="N73" s="108">
        <f t="shared" si="26"/>
        <v>0</v>
      </c>
      <c r="O73" s="46"/>
      <c r="P73" s="46"/>
      <c r="Q73" s="46"/>
      <c r="R73" s="108">
        <f t="shared" si="27"/>
        <v>0</v>
      </c>
      <c r="S73" s="117">
        <f t="shared" ref="S73:S83" si="28">F73+J73+N73+R73</f>
        <v>0</v>
      </c>
      <c r="T73" s="134">
        <f t="shared" ref="T73:T83" si="29">B73-F73-J73-N73-R73</f>
        <v>9758.4</v>
      </c>
      <c r="W73" s="45"/>
      <c r="X73" s="74"/>
      <c r="Z73" s="74"/>
      <c r="AA73" s="74"/>
    </row>
    <row r="74" spans="1:30" ht="12.75" customHeight="1" x14ac:dyDescent="0.25">
      <c r="A74" s="135" t="s">
        <v>97</v>
      </c>
      <c r="B74" s="46">
        <v>180000</v>
      </c>
      <c r="C74" s="70">
        <f>15000</f>
        <v>15000</v>
      </c>
      <c r="D74" s="46"/>
      <c r="E74" s="136"/>
      <c r="F74" s="39">
        <f t="shared" si="20"/>
        <v>15000</v>
      </c>
      <c r="G74" s="136"/>
      <c r="H74" s="136"/>
      <c r="I74" s="136"/>
      <c r="J74" s="41">
        <f t="shared" si="25"/>
        <v>0</v>
      </c>
      <c r="K74" s="46"/>
      <c r="L74" s="46"/>
      <c r="M74" s="46"/>
      <c r="N74" s="108">
        <f t="shared" si="26"/>
        <v>0</v>
      </c>
      <c r="O74" s="46"/>
      <c r="P74" s="46"/>
      <c r="Q74" s="46"/>
      <c r="R74" s="108">
        <f t="shared" si="27"/>
        <v>0</v>
      </c>
      <c r="S74" s="117">
        <f t="shared" si="28"/>
        <v>15000</v>
      </c>
      <c r="T74" s="134">
        <f t="shared" si="29"/>
        <v>165000</v>
      </c>
      <c r="X74" s="74"/>
      <c r="Z74" s="74"/>
      <c r="AA74" s="74"/>
    </row>
    <row r="75" spans="1:30" x14ac:dyDescent="0.25">
      <c r="A75" s="83" t="s">
        <v>98</v>
      </c>
      <c r="B75" s="46">
        <v>2300</v>
      </c>
      <c r="C75" s="46"/>
      <c r="D75" s="46"/>
      <c r="E75" s="46"/>
      <c r="F75" s="39">
        <f t="shared" si="20"/>
        <v>0</v>
      </c>
      <c r="G75" s="46"/>
      <c r="H75" s="46"/>
      <c r="I75" s="46"/>
      <c r="J75" s="41">
        <f t="shared" si="25"/>
        <v>0</v>
      </c>
      <c r="K75" s="46"/>
      <c r="L75" s="46"/>
      <c r="M75" s="46"/>
      <c r="N75" s="108">
        <f t="shared" si="26"/>
        <v>0</v>
      </c>
      <c r="O75" s="46"/>
      <c r="P75" s="46"/>
      <c r="Q75" s="46"/>
      <c r="R75" s="108">
        <f t="shared" si="27"/>
        <v>0</v>
      </c>
      <c r="S75" s="117">
        <f t="shared" si="28"/>
        <v>0</v>
      </c>
      <c r="T75" s="134">
        <f t="shared" si="29"/>
        <v>2300</v>
      </c>
      <c r="X75" s="74"/>
      <c r="Z75" s="74"/>
      <c r="AA75" s="74"/>
    </row>
    <row r="76" spans="1:30" ht="12.75" customHeight="1" x14ac:dyDescent="0.25">
      <c r="A76" s="137" t="s">
        <v>99</v>
      </c>
      <c r="B76" s="46"/>
      <c r="C76" s="130"/>
      <c r="D76" s="46"/>
      <c r="E76" s="46"/>
      <c r="F76" s="39">
        <f t="shared" si="20"/>
        <v>0</v>
      </c>
      <c r="G76" s="46"/>
      <c r="H76" s="46"/>
      <c r="I76" s="46"/>
      <c r="J76" s="41">
        <f t="shared" si="25"/>
        <v>0</v>
      </c>
      <c r="K76" s="46"/>
      <c r="L76" s="46"/>
      <c r="M76" s="46"/>
      <c r="N76" s="108">
        <f t="shared" si="26"/>
        <v>0</v>
      </c>
      <c r="O76" s="46"/>
      <c r="P76" s="46"/>
      <c r="Q76" s="46"/>
      <c r="R76" s="108">
        <f t="shared" si="27"/>
        <v>0</v>
      </c>
      <c r="S76" s="117">
        <f t="shared" si="28"/>
        <v>0</v>
      </c>
      <c r="T76" s="134">
        <f t="shared" si="29"/>
        <v>0</v>
      </c>
      <c r="X76" s="74"/>
      <c r="Z76" s="74"/>
      <c r="AB76" s="74"/>
    </row>
    <row r="77" spans="1:30" x14ac:dyDescent="0.25">
      <c r="A77" s="137" t="s">
        <v>100</v>
      </c>
      <c r="B77" s="70"/>
      <c r="C77" s="46"/>
      <c r="D77" s="46"/>
      <c r="E77" s="46"/>
      <c r="F77" s="39">
        <f t="shared" si="20"/>
        <v>0</v>
      </c>
      <c r="G77" s="46"/>
      <c r="H77" s="46"/>
      <c r="I77" s="46"/>
      <c r="J77" s="41">
        <f t="shared" si="25"/>
        <v>0</v>
      </c>
      <c r="K77" s="46"/>
      <c r="L77" s="46"/>
      <c r="M77" s="46"/>
      <c r="N77" s="108">
        <f t="shared" si="26"/>
        <v>0</v>
      </c>
      <c r="O77" s="46"/>
      <c r="P77" s="46"/>
      <c r="Q77" s="46"/>
      <c r="R77" s="108">
        <f t="shared" si="27"/>
        <v>0</v>
      </c>
      <c r="S77" s="117">
        <f t="shared" si="28"/>
        <v>0</v>
      </c>
      <c r="T77" s="134">
        <f t="shared" si="29"/>
        <v>0</v>
      </c>
      <c r="X77" s="74"/>
      <c r="Z77" s="74"/>
      <c r="AB77" s="74"/>
    </row>
    <row r="78" spans="1:30" x14ac:dyDescent="0.25">
      <c r="A78" s="137" t="s">
        <v>101</v>
      </c>
      <c r="B78" s="46">
        <v>19680</v>
      </c>
      <c r="C78" s="46"/>
      <c r="D78" s="46"/>
      <c r="E78" s="46"/>
      <c r="F78" s="39">
        <f t="shared" si="20"/>
        <v>0</v>
      </c>
      <c r="G78" s="46"/>
      <c r="H78" s="46"/>
      <c r="I78" s="46"/>
      <c r="J78" s="41">
        <f t="shared" si="25"/>
        <v>0</v>
      </c>
      <c r="K78" s="46"/>
      <c r="L78" s="46"/>
      <c r="M78" s="46"/>
      <c r="N78" s="108">
        <f t="shared" si="26"/>
        <v>0</v>
      </c>
      <c r="O78" s="46"/>
      <c r="P78" s="46"/>
      <c r="Q78" s="46"/>
      <c r="R78" s="108">
        <f t="shared" si="27"/>
        <v>0</v>
      </c>
      <c r="S78" s="117">
        <f t="shared" si="28"/>
        <v>0</v>
      </c>
      <c r="T78" s="134">
        <f t="shared" si="29"/>
        <v>19680</v>
      </c>
      <c r="X78" s="74"/>
      <c r="Y78" s="47" t="s">
        <v>36</v>
      </c>
      <c r="Z78" s="138" t="s">
        <v>102</v>
      </c>
      <c r="AA78" s="138" t="s">
        <v>103</v>
      </c>
      <c r="AB78" s="138" t="s">
        <v>104</v>
      </c>
    </row>
    <row r="79" spans="1:30" x14ac:dyDescent="0.25">
      <c r="A79" s="137" t="s">
        <v>105</v>
      </c>
      <c r="B79" s="46">
        <v>43440</v>
      </c>
      <c r="C79" s="46">
        <v>3620</v>
      </c>
      <c r="D79" s="46"/>
      <c r="E79" s="46"/>
      <c r="F79" s="39">
        <f>C79+D79+E79</f>
        <v>3620</v>
      </c>
      <c r="G79" s="46"/>
      <c r="H79" s="46"/>
      <c r="I79" s="46"/>
      <c r="J79" s="41">
        <f>G79+H79+I79</f>
        <v>0</v>
      </c>
      <c r="K79" s="46"/>
      <c r="L79" s="46"/>
      <c r="M79" s="46"/>
      <c r="N79" s="108">
        <f>K79+L79+M79</f>
        <v>0</v>
      </c>
      <c r="O79" s="46"/>
      <c r="P79" s="46"/>
      <c r="Q79" s="46"/>
      <c r="R79" s="108">
        <f>O79+P79+Q79</f>
        <v>0</v>
      </c>
      <c r="S79" s="117">
        <f>F79+J79+N79+R79</f>
        <v>3620</v>
      </c>
      <c r="T79" s="134">
        <f>B79-F79-J79-N79-R79</f>
        <v>39820</v>
      </c>
      <c r="X79" s="74"/>
      <c r="Y79" s="47"/>
      <c r="Z79" s="138"/>
      <c r="AA79" s="138"/>
      <c r="AB79" s="138"/>
    </row>
    <row r="80" spans="1:30" ht="12.75" customHeight="1" x14ac:dyDescent="0.25">
      <c r="A80" s="137" t="s">
        <v>106</v>
      </c>
      <c r="B80" s="46">
        <v>5474.34</v>
      </c>
      <c r="C80" s="130"/>
      <c r="D80" s="46"/>
      <c r="E80" s="46"/>
      <c r="F80" s="40">
        <f t="shared" si="20"/>
        <v>0</v>
      </c>
      <c r="G80" s="46"/>
      <c r="H80" s="46"/>
      <c r="I80" s="46"/>
      <c r="J80" s="41">
        <f t="shared" si="25"/>
        <v>0</v>
      </c>
      <c r="K80" s="46"/>
      <c r="L80" s="46"/>
      <c r="M80" s="46"/>
      <c r="N80" s="108">
        <f t="shared" si="26"/>
        <v>0</v>
      </c>
      <c r="O80" s="46"/>
      <c r="P80" s="46"/>
      <c r="Q80" s="46"/>
      <c r="R80" s="108">
        <f t="shared" si="27"/>
        <v>0</v>
      </c>
      <c r="S80" s="117">
        <f t="shared" si="28"/>
        <v>0</v>
      </c>
      <c r="T80" s="134">
        <f t="shared" si="29"/>
        <v>5474.34</v>
      </c>
      <c r="X80" s="139">
        <v>211</v>
      </c>
      <c r="Y80" s="46">
        <f>Z80+AA80+AB80</f>
        <v>4592.55</v>
      </c>
      <c r="Z80" s="46">
        <f>B135</f>
        <v>4592.55</v>
      </c>
      <c r="AA80" s="46"/>
      <c r="AB80" s="46"/>
    </row>
    <row r="81" spans="1:30" ht="12.75" customHeight="1" x14ac:dyDescent="0.25">
      <c r="A81" s="137" t="s">
        <v>107</v>
      </c>
      <c r="B81" s="46">
        <v>4979</v>
      </c>
      <c r="C81" s="130"/>
      <c r="D81" s="46"/>
      <c r="E81" s="46"/>
      <c r="F81" s="40">
        <f t="shared" si="20"/>
        <v>0</v>
      </c>
      <c r="G81" s="46"/>
      <c r="H81" s="46"/>
      <c r="I81" s="46"/>
      <c r="J81" s="41">
        <f t="shared" si="25"/>
        <v>0</v>
      </c>
      <c r="K81" s="46"/>
      <c r="L81" s="46"/>
      <c r="M81" s="46"/>
      <c r="N81" s="108">
        <f t="shared" si="26"/>
        <v>0</v>
      </c>
      <c r="O81" s="46"/>
      <c r="P81" s="46"/>
      <c r="Q81" s="46"/>
      <c r="R81" s="108">
        <f t="shared" si="27"/>
        <v>0</v>
      </c>
      <c r="S81" s="117">
        <f t="shared" si="28"/>
        <v>0</v>
      </c>
      <c r="T81" s="134">
        <f t="shared" si="29"/>
        <v>4979</v>
      </c>
      <c r="X81" s="139">
        <v>213</v>
      </c>
      <c r="Y81" s="46">
        <f>Z81+AA81+AB81</f>
        <v>1386.95</v>
      </c>
      <c r="Z81" s="46">
        <f>B136</f>
        <v>1386.95</v>
      </c>
      <c r="AA81" s="46"/>
      <c r="AB81" s="46"/>
    </row>
    <row r="82" spans="1:30" ht="12.75" customHeight="1" x14ac:dyDescent="0.25">
      <c r="A82" s="135" t="s">
        <v>108</v>
      </c>
      <c r="B82" s="46">
        <v>12480</v>
      </c>
      <c r="C82" s="130"/>
      <c r="D82" s="46"/>
      <c r="E82" s="130"/>
      <c r="F82" s="40">
        <f t="shared" si="20"/>
        <v>0</v>
      </c>
      <c r="G82" s="130"/>
      <c r="H82" s="130"/>
      <c r="I82" s="130"/>
      <c r="J82" s="41">
        <f t="shared" si="25"/>
        <v>0</v>
      </c>
      <c r="K82" s="46"/>
      <c r="L82" s="46"/>
      <c r="M82" s="46"/>
      <c r="N82" s="108">
        <f t="shared" si="26"/>
        <v>0</v>
      </c>
      <c r="O82" s="46"/>
      <c r="P82" s="46"/>
      <c r="Q82" s="46"/>
      <c r="R82" s="108">
        <f t="shared" si="27"/>
        <v>0</v>
      </c>
      <c r="S82" s="117">
        <f t="shared" si="28"/>
        <v>0</v>
      </c>
      <c r="T82" s="134">
        <f t="shared" si="29"/>
        <v>12480</v>
      </c>
      <c r="X82" s="139">
        <v>226</v>
      </c>
      <c r="Y82" s="46">
        <f>Z82+AA82+AB82</f>
        <v>450649</v>
      </c>
      <c r="Z82" s="140">
        <f>B162+B147+B142</f>
        <v>294337</v>
      </c>
      <c r="AA82" s="140">
        <f>B126</f>
        <v>7815.6</v>
      </c>
      <c r="AB82" s="140">
        <f>B125</f>
        <v>148496.4</v>
      </c>
    </row>
    <row r="83" spans="1:30" ht="12.75" customHeight="1" x14ac:dyDescent="0.25">
      <c r="A83" s="137" t="s">
        <v>109</v>
      </c>
      <c r="B83" s="78">
        <v>10700</v>
      </c>
      <c r="C83" s="141"/>
      <c r="D83" s="78"/>
      <c r="E83" s="78"/>
      <c r="F83" s="40">
        <f t="shared" si="20"/>
        <v>0</v>
      </c>
      <c r="G83" s="78"/>
      <c r="H83" s="78"/>
      <c r="I83" s="78"/>
      <c r="J83" s="41">
        <f t="shared" si="25"/>
        <v>0</v>
      </c>
      <c r="K83" s="78"/>
      <c r="L83" s="78"/>
      <c r="M83" s="78"/>
      <c r="N83" s="108">
        <f t="shared" si="26"/>
        <v>0</v>
      </c>
      <c r="O83" s="46"/>
      <c r="P83" s="46"/>
      <c r="Q83" s="46"/>
      <c r="R83" s="108">
        <f>O83+P83+Q83</f>
        <v>0</v>
      </c>
      <c r="S83" s="117">
        <f t="shared" si="28"/>
        <v>0</v>
      </c>
      <c r="T83" s="134">
        <f t="shared" si="29"/>
        <v>10700</v>
      </c>
      <c r="X83" s="139">
        <v>340</v>
      </c>
      <c r="Y83" s="46">
        <f>Z83+AA83+AB83</f>
        <v>0</v>
      </c>
      <c r="Z83" s="140"/>
      <c r="AA83" s="140">
        <f>B129</f>
        <v>0</v>
      </c>
      <c r="AB83" s="140">
        <f>B128</f>
        <v>0</v>
      </c>
      <c r="AD83" s="8"/>
    </row>
    <row r="84" spans="1:30" s="45" customFormat="1" ht="12.75" customHeight="1" x14ac:dyDescent="0.25">
      <c r="A84" s="142" t="s">
        <v>110</v>
      </c>
      <c r="B84" s="143">
        <f>B85+B86+B87+B88+B89+B90+B91+B92+B93+B94+B95</f>
        <v>153838.38</v>
      </c>
      <c r="C84" s="143">
        <f t="shared" ref="C84:T84" si="30">C85+C86+C87+C88+C89+C90+C91+C92+C93+C94+C95</f>
        <v>33618</v>
      </c>
      <c r="D84" s="143">
        <f t="shared" si="30"/>
        <v>0</v>
      </c>
      <c r="E84" s="143">
        <f t="shared" si="30"/>
        <v>0</v>
      </c>
      <c r="F84" s="143">
        <f t="shared" si="30"/>
        <v>33618</v>
      </c>
      <c r="G84" s="143">
        <f t="shared" si="30"/>
        <v>0</v>
      </c>
      <c r="H84" s="143">
        <f t="shared" si="30"/>
        <v>0</v>
      </c>
      <c r="I84" s="143">
        <f t="shared" si="30"/>
        <v>0</v>
      </c>
      <c r="J84" s="143">
        <f t="shared" si="30"/>
        <v>0</v>
      </c>
      <c r="K84" s="143">
        <f t="shared" si="30"/>
        <v>0</v>
      </c>
      <c r="L84" s="143">
        <f t="shared" si="30"/>
        <v>0</v>
      </c>
      <c r="M84" s="143">
        <f t="shared" si="30"/>
        <v>0</v>
      </c>
      <c r="N84" s="143">
        <f t="shared" si="30"/>
        <v>0</v>
      </c>
      <c r="O84" s="143">
        <f t="shared" si="30"/>
        <v>0</v>
      </c>
      <c r="P84" s="143">
        <f t="shared" si="30"/>
        <v>0</v>
      </c>
      <c r="Q84" s="143">
        <f t="shared" si="30"/>
        <v>0</v>
      </c>
      <c r="R84" s="143">
        <f t="shared" si="30"/>
        <v>0</v>
      </c>
      <c r="S84" s="143">
        <f t="shared" si="30"/>
        <v>33618</v>
      </c>
      <c r="T84" s="143">
        <f t="shared" si="30"/>
        <v>120220.38</v>
      </c>
      <c r="V84" s="73"/>
      <c r="W84" s="56"/>
      <c r="X84" s="144">
        <v>310</v>
      </c>
      <c r="Y84" s="46">
        <f>Z84+AA84+AB84</f>
        <v>21600</v>
      </c>
      <c r="Z84" s="145">
        <f>B152+B157</f>
        <v>21600</v>
      </c>
      <c r="AA84" s="145"/>
      <c r="AB84" s="145"/>
      <c r="AD84" s="9"/>
    </row>
    <row r="85" spans="1:30" x14ac:dyDescent="0.25">
      <c r="A85" s="127" t="s">
        <v>111</v>
      </c>
      <c r="B85" s="46">
        <f>107520-51200</f>
        <v>56320</v>
      </c>
      <c r="C85" s="46">
        <v>33618</v>
      </c>
      <c r="D85" s="46"/>
      <c r="E85" s="46"/>
      <c r="F85" s="40">
        <f t="shared" si="20"/>
        <v>33618</v>
      </c>
      <c r="G85" s="46"/>
      <c r="H85" s="46"/>
      <c r="I85" s="46"/>
      <c r="J85" s="146">
        <f>G85+H85+I85</f>
        <v>0</v>
      </c>
      <c r="K85" s="46"/>
      <c r="L85" s="46"/>
      <c r="M85" s="46"/>
      <c r="N85" s="147">
        <f>K85+L85+M85</f>
        <v>0</v>
      </c>
      <c r="O85" s="46"/>
      <c r="P85" s="46"/>
      <c r="Q85" s="46"/>
      <c r="R85" s="147">
        <f>O85+P85+Q85</f>
        <v>0</v>
      </c>
      <c r="S85" s="117">
        <f>F85+J85+N85+R85</f>
        <v>33618</v>
      </c>
      <c r="T85" s="118">
        <f>B85-S85</f>
        <v>22702</v>
      </c>
      <c r="W85" s="148"/>
      <c r="X85" s="149" t="s">
        <v>36</v>
      </c>
      <c r="Y85" s="57">
        <f>Y81+Y82+Y83+Y84+Y80</f>
        <v>478228.5</v>
      </c>
      <c r="Z85" s="57">
        <f>Z81+Z82+Z83+Z84+Z80</f>
        <v>321916.5</v>
      </c>
      <c r="AA85" s="57">
        <f>AA81+AA82+AA83+AA84+AA80</f>
        <v>7815.6</v>
      </c>
      <c r="AB85" s="57">
        <f>AB81+AB82+AB83+AB84+AB80</f>
        <v>148496.4</v>
      </c>
    </row>
    <row r="86" spans="1:30" x14ac:dyDescent="0.25">
      <c r="A86" s="127" t="s">
        <v>112</v>
      </c>
      <c r="B86" s="46">
        <v>3000</v>
      </c>
      <c r="C86" s="46"/>
      <c r="D86" s="46"/>
      <c r="E86" s="46"/>
      <c r="F86" s="39">
        <f t="shared" si="20"/>
        <v>0</v>
      </c>
      <c r="G86" s="46"/>
      <c r="H86" s="46"/>
      <c r="I86" s="46"/>
      <c r="J86" s="146">
        <f t="shared" ref="J86:J95" si="31">G86+H86+I86</f>
        <v>0</v>
      </c>
      <c r="K86" s="46"/>
      <c r="L86" s="46"/>
      <c r="M86" s="46"/>
      <c r="N86" s="147">
        <f t="shared" ref="N86:N95" si="32">K86+L86+M86</f>
        <v>0</v>
      </c>
      <c r="O86" s="46"/>
      <c r="P86" s="46"/>
      <c r="Q86" s="46"/>
      <c r="R86" s="147">
        <f t="shared" ref="R86:R95" si="33">O86+P86+Q86</f>
        <v>0</v>
      </c>
      <c r="S86" s="117">
        <f t="shared" ref="S86:S95" si="34">F86+J86+N86+R86</f>
        <v>0</v>
      </c>
      <c r="T86" s="118">
        <f t="shared" ref="T86:T119" si="35">B86-S86</f>
        <v>3000</v>
      </c>
      <c r="X86" s="2" t="s">
        <v>113</v>
      </c>
      <c r="Y86" s="74">
        <f>Y85-X54-X55</f>
        <v>0</v>
      </c>
    </row>
    <row r="87" spans="1:30" x14ac:dyDescent="0.25">
      <c r="A87" s="137" t="s">
        <v>114</v>
      </c>
      <c r="B87" s="46">
        <f>15046.36+50271.7</f>
        <v>65318.06</v>
      </c>
      <c r="C87" s="46"/>
      <c r="D87" s="130"/>
      <c r="E87" s="46"/>
      <c r="F87" s="40">
        <f t="shared" si="20"/>
        <v>0</v>
      </c>
      <c r="G87" s="46"/>
      <c r="H87" s="46"/>
      <c r="I87" s="46"/>
      <c r="J87" s="146">
        <f t="shared" si="31"/>
        <v>0</v>
      </c>
      <c r="K87" s="46"/>
      <c r="L87" s="46"/>
      <c r="M87" s="46"/>
      <c r="N87" s="147">
        <f t="shared" si="32"/>
        <v>0</v>
      </c>
      <c r="O87" s="46"/>
      <c r="P87" s="46"/>
      <c r="Q87" s="46"/>
      <c r="R87" s="147">
        <f t="shared" si="33"/>
        <v>0</v>
      </c>
      <c r="S87" s="117">
        <f t="shared" si="34"/>
        <v>0</v>
      </c>
      <c r="T87" s="118">
        <f t="shared" si="35"/>
        <v>65318.06</v>
      </c>
    </row>
    <row r="88" spans="1:30" x14ac:dyDescent="0.25">
      <c r="A88" s="137" t="s">
        <v>115</v>
      </c>
      <c r="B88" s="46">
        <v>4000</v>
      </c>
      <c r="C88" s="46"/>
      <c r="D88" s="46"/>
      <c r="E88" s="46"/>
      <c r="F88" s="40">
        <f t="shared" si="20"/>
        <v>0</v>
      </c>
      <c r="G88" s="46"/>
      <c r="H88" s="46"/>
      <c r="I88" s="46"/>
      <c r="J88" s="146">
        <f t="shared" si="31"/>
        <v>0</v>
      </c>
      <c r="K88" s="46"/>
      <c r="L88" s="46"/>
      <c r="M88" s="46"/>
      <c r="N88" s="147">
        <f t="shared" si="32"/>
        <v>0</v>
      </c>
      <c r="O88" s="46"/>
      <c r="P88" s="46"/>
      <c r="Q88" s="46"/>
      <c r="R88" s="147">
        <f t="shared" si="33"/>
        <v>0</v>
      </c>
      <c r="S88" s="117">
        <f t="shared" si="34"/>
        <v>0</v>
      </c>
      <c r="T88" s="118">
        <f t="shared" si="35"/>
        <v>4000</v>
      </c>
    </row>
    <row r="89" spans="1:30" x14ac:dyDescent="0.25">
      <c r="A89" s="137" t="s">
        <v>116</v>
      </c>
      <c r="B89" s="46">
        <f>3000+517</f>
        <v>3517</v>
      </c>
      <c r="C89" s="46"/>
      <c r="D89" s="46"/>
      <c r="E89" s="46"/>
      <c r="F89" s="40">
        <f t="shared" si="20"/>
        <v>0</v>
      </c>
      <c r="G89" s="46"/>
      <c r="H89" s="46"/>
      <c r="I89" s="46"/>
      <c r="J89" s="146">
        <f t="shared" si="31"/>
        <v>0</v>
      </c>
      <c r="K89" s="46"/>
      <c r="L89" s="46"/>
      <c r="M89" s="46"/>
      <c r="N89" s="147">
        <f t="shared" si="32"/>
        <v>0</v>
      </c>
      <c r="O89" s="46"/>
      <c r="P89" s="46"/>
      <c r="Q89" s="46"/>
      <c r="R89" s="147">
        <f t="shared" si="33"/>
        <v>0</v>
      </c>
      <c r="S89" s="117">
        <f t="shared" si="34"/>
        <v>0</v>
      </c>
      <c r="T89" s="118">
        <f t="shared" si="35"/>
        <v>3517</v>
      </c>
    </row>
    <row r="90" spans="1:30" x14ac:dyDescent="0.25">
      <c r="A90" s="137" t="s">
        <v>117</v>
      </c>
      <c r="B90" s="46">
        <v>500</v>
      </c>
      <c r="C90" s="46"/>
      <c r="D90" s="46"/>
      <c r="E90" s="130"/>
      <c r="F90" s="40">
        <f t="shared" si="20"/>
        <v>0</v>
      </c>
      <c r="G90" s="136"/>
      <c r="H90" s="136"/>
      <c r="I90" s="136"/>
      <c r="J90" s="146">
        <f t="shared" si="31"/>
        <v>0</v>
      </c>
      <c r="K90" s="136"/>
      <c r="L90" s="136"/>
      <c r="M90" s="136"/>
      <c r="N90" s="147">
        <f t="shared" si="32"/>
        <v>0</v>
      </c>
      <c r="O90" s="136"/>
      <c r="P90" s="136"/>
      <c r="Q90" s="136"/>
      <c r="R90" s="147">
        <f t="shared" si="33"/>
        <v>0</v>
      </c>
      <c r="S90" s="117">
        <f t="shared" si="34"/>
        <v>0</v>
      </c>
      <c r="T90" s="118">
        <f t="shared" si="35"/>
        <v>500</v>
      </c>
    </row>
    <row r="91" spans="1:30" ht="14.25" customHeight="1" x14ac:dyDescent="0.25">
      <c r="A91" s="137" t="s">
        <v>118</v>
      </c>
      <c r="B91" s="46">
        <f>20482.32</f>
        <v>20482.32</v>
      </c>
      <c r="C91" s="46"/>
      <c r="D91" s="46"/>
      <c r="E91" s="46"/>
      <c r="F91" s="40">
        <f t="shared" si="20"/>
        <v>0</v>
      </c>
      <c r="G91" s="46"/>
      <c r="H91" s="46"/>
      <c r="I91" s="46"/>
      <c r="J91" s="146">
        <f t="shared" si="31"/>
        <v>0</v>
      </c>
      <c r="K91" s="46"/>
      <c r="L91" s="46"/>
      <c r="M91" s="46"/>
      <c r="N91" s="147">
        <f t="shared" si="32"/>
        <v>0</v>
      </c>
      <c r="O91" s="46"/>
      <c r="P91" s="46"/>
      <c r="Q91" s="46"/>
      <c r="R91" s="147">
        <f t="shared" si="33"/>
        <v>0</v>
      </c>
      <c r="S91" s="117">
        <f t="shared" si="34"/>
        <v>0</v>
      </c>
      <c r="T91" s="118">
        <f t="shared" si="35"/>
        <v>20482.32</v>
      </c>
    </row>
    <row r="92" spans="1:30" ht="14.25" customHeight="1" x14ac:dyDescent="0.25">
      <c r="A92" s="137" t="s">
        <v>119</v>
      </c>
      <c r="B92" s="46">
        <f>351+350</f>
        <v>701</v>
      </c>
      <c r="C92" s="46"/>
      <c r="D92" s="46"/>
      <c r="E92" s="46"/>
      <c r="F92" s="40">
        <f t="shared" si="20"/>
        <v>0</v>
      </c>
      <c r="G92" s="46"/>
      <c r="H92" s="46"/>
      <c r="I92" s="46"/>
      <c r="J92" s="146">
        <f t="shared" si="31"/>
        <v>0</v>
      </c>
      <c r="K92" s="46"/>
      <c r="L92" s="46"/>
      <c r="M92" s="46"/>
      <c r="N92" s="147">
        <f t="shared" si="32"/>
        <v>0</v>
      </c>
      <c r="O92" s="46"/>
      <c r="P92" s="46"/>
      <c r="Q92" s="46"/>
      <c r="R92" s="147">
        <f t="shared" si="33"/>
        <v>0</v>
      </c>
      <c r="S92" s="117">
        <f t="shared" si="34"/>
        <v>0</v>
      </c>
      <c r="T92" s="118">
        <f t="shared" si="35"/>
        <v>701</v>
      </c>
    </row>
    <row r="93" spans="1:30" ht="14.25" customHeight="1" x14ac:dyDescent="0.25">
      <c r="A93" s="137" t="s">
        <v>120</v>
      </c>
      <c r="B93" s="46"/>
      <c r="C93" s="46"/>
      <c r="D93" s="46"/>
      <c r="E93" s="46"/>
      <c r="F93" s="40">
        <f t="shared" si="20"/>
        <v>0</v>
      </c>
      <c r="G93" s="46"/>
      <c r="H93" s="46"/>
      <c r="I93" s="46"/>
      <c r="J93" s="146">
        <f t="shared" si="31"/>
        <v>0</v>
      </c>
      <c r="K93" s="46"/>
      <c r="L93" s="46"/>
      <c r="M93" s="46"/>
      <c r="N93" s="147">
        <f t="shared" si="32"/>
        <v>0</v>
      </c>
      <c r="O93" s="46"/>
      <c r="P93" s="46"/>
      <c r="Q93" s="46"/>
      <c r="R93" s="147">
        <f t="shared" si="33"/>
        <v>0</v>
      </c>
      <c r="S93" s="117">
        <f t="shared" si="34"/>
        <v>0</v>
      </c>
      <c r="T93" s="118">
        <f t="shared" si="35"/>
        <v>0</v>
      </c>
    </row>
    <row r="94" spans="1:30" ht="14.25" customHeight="1" x14ac:dyDescent="0.25">
      <c r="A94" s="137" t="s">
        <v>121</v>
      </c>
      <c r="B94" s="46"/>
      <c r="C94" s="46"/>
      <c r="D94" s="46"/>
      <c r="E94" s="46"/>
      <c r="F94" s="40">
        <f t="shared" si="20"/>
        <v>0</v>
      </c>
      <c r="G94" s="46"/>
      <c r="H94" s="46"/>
      <c r="I94" s="46"/>
      <c r="J94" s="146">
        <f t="shared" si="31"/>
        <v>0</v>
      </c>
      <c r="K94" s="46"/>
      <c r="L94" s="46"/>
      <c r="M94" s="46"/>
      <c r="N94" s="147">
        <f t="shared" si="32"/>
        <v>0</v>
      </c>
      <c r="O94" s="46"/>
      <c r="P94" s="46"/>
      <c r="Q94" s="46"/>
      <c r="R94" s="147">
        <f t="shared" si="33"/>
        <v>0</v>
      </c>
      <c r="S94" s="117">
        <f t="shared" si="34"/>
        <v>0</v>
      </c>
      <c r="T94" s="118">
        <f t="shared" si="35"/>
        <v>0</v>
      </c>
    </row>
    <row r="95" spans="1:30" ht="14.25" customHeight="1" x14ac:dyDescent="0.25">
      <c r="A95" s="137" t="s">
        <v>122</v>
      </c>
      <c r="B95" s="46"/>
      <c r="C95" s="46"/>
      <c r="D95" s="46"/>
      <c r="E95" s="46"/>
      <c r="F95" s="40">
        <f t="shared" si="20"/>
        <v>0</v>
      </c>
      <c r="G95" s="46"/>
      <c r="H95" s="46"/>
      <c r="I95" s="46"/>
      <c r="J95" s="146">
        <f t="shared" si="31"/>
        <v>0</v>
      </c>
      <c r="K95" s="46"/>
      <c r="L95" s="46"/>
      <c r="M95" s="46"/>
      <c r="N95" s="147">
        <f t="shared" si="32"/>
        <v>0</v>
      </c>
      <c r="O95" s="46"/>
      <c r="P95" s="46"/>
      <c r="Q95" s="46"/>
      <c r="R95" s="147">
        <f t="shared" si="33"/>
        <v>0</v>
      </c>
      <c r="S95" s="117">
        <f t="shared" si="34"/>
        <v>0</v>
      </c>
      <c r="T95" s="118">
        <f t="shared" si="35"/>
        <v>0</v>
      </c>
    </row>
    <row r="96" spans="1:30" s="45" customFormat="1" ht="12.75" customHeight="1" x14ac:dyDescent="0.2">
      <c r="A96" s="150" t="s">
        <v>123</v>
      </c>
      <c r="B96" s="151">
        <f>B97+B98+B99+B100+B101+B102+B103</f>
        <v>507268.77</v>
      </c>
      <c r="C96" s="151">
        <f t="shared" ref="C96:Q96" si="36">C97+C98+C99+C100+C101+C102+C103</f>
        <v>15732.21</v>
      </c>
      <c r="D96" s="151">
        <f t="shared" si="36"/>
        <v>15000</v>
      </c>
      <c r="E96" s="151">
        <f t="shared" si="36"/>
        <v>0</v>
      </c>
      <c r="F96" s="151">
        <f t="shared" si="36"/>
        <v>30732.21</v>
      </c>
      <c r="G96" s="151">
        <f t="shared" si="36"/>
        <v>0</v>
      </c>
      <c r="H96" s="151">
        <f t="shared" si="36"/>
        <v>0</v>
      </c>
      <c r="I96" s="151">
        <f t="shared" si="36"/>
        <v>0</v>
      </c>
      <c r="J96" s="151">
        <f t="shared" si="36"/>
        <v>0</v>
      </c>
      <c r="K96" s="151">
        <f t="shared" si="36"/>
        <v>0</v>
      </c>
      <c r="L96" s="151">
        <f t="shared" si="36"/>
        <v>0</v>
      </c>
      <c r="M96" s="151">
        <f t="shared" si="36"/>
        <v>0</v>
      </c>
      <c r="N96" s="151">
        <f t="shared" si="36"/>
        <v>0</v>
      </c>
      <c r="O96" s="151">
        <f t="shared" si="36"/>
        <v>0</v>
      </c>
      <c r="P96" s="151">
        <f t="shared" si="36"/>
        <v>0</v>
      </c>
      <c r="Q96" s="151">
        <f t="shared" si="36"/>
        <v>0</v>
      </c>
      <c r="R96" s="151">
        <f>O96+P96+Q96</f>
        <v>0</v>
      </c>
      <c r="S96" s="151">
        <f>F96+J96+N96+R96</f>
        <v>30732.21</v>
      </c>
      <c r="T96" s="152">
        <f>B96-F96-J96-N96-R96</f>
        <v>476536.56</v>
      </c>
      <c r="V96" s="73"/>
    </row>
    <row r="97" spans="1:22" ht="12.75" customHeight="1" x14ac:dyDescent="0.25">
      <c r="A97" s="113" t="s">
        <v>124</v>
      </c>
      <c r="B97" s="70">
        <v>15000</v>
      </c>
      <c r="C97" s="46"/>
      <c r="D97" s="46">
        <v>15000</v>
      </c>
      <c r="E97" s="46"/>
      <c r="F97" s="40">
        <f t="shared" ref="F97:F118" si="37">C97+D97+E97</f>
        <v>15000</v>
      </c>
      <c r="G97" s="46"/>
      <c r="H97" s="46"/>
      <c r="I97" s="46"/>
      <c r="J97" s="146">
        <f t="shared" ref="J97:J103" si="38">G97+H97+I97</f>
        <v>0</v>
      </c>
      <c r="K97" s="46"/>
      <c r="L97" s="46"/>
      <c r="M97" s="46"/>
      <c r="N97" s="147">
        <f t="shared" ref="N97:N103" si="39">K97+L97+M97</f>
        <v>0</v>
      </c>
      <c r="O97" s="46"/>
      <c r="P97" s="46"/>
      <c r="Q97" s="46"/>
      <c r="R97" s="147">
        <f t="shared" ref="R97:R103" si="40">O97+P97+Q97</f>
        <v>0</v>
      </c>
      <c r="S97" s="117">
        <f>F97+J97+N97+R97</f>
        <v>15000</v>
      </c>
      <c r="T97" s="118">
        <f t="shared" si="35"/>
        <v>0</v>
      </c>
    </row>
    <row r="98" spans="1:22" ht="12.75" customHeight="1" x14ac:dyDescent="0.25">
      <c r="A98" s="113" t="s">
        <v>125</v>
      </c>
      <c r="B98" s="46">
        <v>5220</v>
      </c>
      <c r="C98" s="46">
        <v>655</v>
      </c>
      <c r="D98" s="46"/>
      <c r="E98" s="46"/>
      <c r="F98" s="40">
        <f t="shared" si="37"/>
        <v>655</v>
      </c>
      <c r="G98" s="46"/>
      <c r="H98" s="46"/>
      <c r="I98" s="46"/>
      <c r="J98" s="146">
        <f t="shared" si="38"/>
        <v>0</v>
      </c>
      <c r="K98" s="46"/>
      <c r="L98" s="46"/>
      <c r="M98" s="46"/>
      <c r="N98" s="147">
        <f t="shared" si="39"/>
        <v>0</v>
      </c>
      <c r="O98" s="46"/>
      <c r="P98" s="46"/>
      <c r="Q98" s="46"/>
      <c r="R98" s="147">
        <f t="shared" si="40"/>
        <v>0</v>
      </c>
      <c r="S98" s="117">
        <f t="shared" ref="S98:S103" si="41">F98+J98+N98+R98</f>
        <v>655</v>
      </c>
      <c r="T98" s="118">
        <f t="shared" si="35"/>
        <v>4565</v>
      </c>
    </row>
    <row r="99" spans="1:22" ht="12.75" customHeight="1" x14ac:dyDescent="0.25">
      <c r="A99" s="113" t="s">
        <v>126</v>
      </c>
      <c r="B99" s="46">
        <v>31896.77</v>
      </c>
      <c r="C99" s="46">
        <v>1006.21</v>
      </c>
      <c r="D99" s="46"/>
      <c r="E99" s="46"/>
      <c r="F99" s="40">
        <f t="shared" si="37"/>
        <v>1006.21</v>
      </c>
      <c r="G99" s="46"/>
      <c r="H99" s="46"/>
      <c r="I99" s="46"/>
      <c r="J99" s="146">
        <f t="shared" si="38"/>
        <v>0</v>
      </c>
      <c r="K99" s="46"/>
      <c r="L99" s="46"/>
      <c r="M99" s="46"/>
      <c r="N99" s="147">
        <f t="shared" si="39"/>
        <v>0</v>
      </c>
      <c r="O99" s="46"/>
      <c r="P99" s="46"/>
      <c r="Q99" s="46"/>
      <c r="R99" s="147">
        <f t="shared" si="40"/>
        <v>0</v>
      </c>
      <c r="S99" s="117">
        <f t="shared" si="41"/>
        <v>1006.21</v>
      </c>
      <c r="T99" s="118">
        <f t="shared" si="35"/>
        <v>30890.560000000001</v>
      </c>
    </row>
    <row r="100" spans="1:22" ht="12.75" customHeight="1" x14ac:dyDescent="0.25">
      <c r="A100" s="113" t="s">
        <v>127</v>
      </c>
      <c r="B100" s="46">
        <v>397320</v>
      </c>
      <c r="C100" s="46"/>
      <c r="D100" s="46"/>
      <c r="E100" s="46"/>
      <c r="F100" s="40">
        <f t="shared" si="37"/>
        <v>0</v>
      </c>
      <c r="G100" s="46"/>
      <c r="H100" s="46"/>
      <c r="I100" s="46"/>
      <c r="J100" s="146">
        <f t="shared" si="38"/>
        <v>0</v>
      </c>
      <c r="K100" s="46"/>
      <c r="L100" s="46"/>
      <c r="M100" s="46"/>
      <c r="N100" s="147">
        <f t="shared" si="39"/>
        <v>0</v>
      </c>
      <c r="O100" s="46"/>
      <c r="P100" s="46"/>
      <c r="Q100" s="46"/>
      <c r="R100" s="147">
        <f t="shared" si="40"/>
        <v>0</v>
      </c>
      <c r="S100" s="117">
        <f t="shared" si="41"/>
        <v>0</v>
      </c>
      <c r="T100" s="118">
        <f t="shared" si="35"/>
        <v>397320</v>
      </c>
    </row>
    <row r="101" spans="1:22" ht="12.75" customHeight="1" x14ac:dyDescent="0.25">
      <c r="A101" s="113" t="s">
        <v>128</v>
      </c>
      <c r="B101" s="46">
        <v>56282</v>
      </c>
      <c r="C101" s="46">
        <v>14071</v>
      </c>
      <c r="D101" s="46"/>
      <c r="E101" s="46"/>
      <c r="F101" s="40">
        <f t="shared" si="37"/>
        <v>14071</v>
      </c>
      <c r="G101" s="46"/>
      <c r="H101" s="46"/>
      <c r="I101" s="46"/>
      <c r="J101" s="146">
        <f t="shared" si="38"/>
        <v>0</v>
      </c>
      <c r="K101" s="46"/>
      <c r="L101" s="46"/>
      <c r="M101" s="46"/>
      <c r="N101" s="147">
        <f t="shared" si="39"/>
        <v>0</v>
      </c>
      <c r="O101" s="46"/>
      <c r="P101" s="46"/>
      <c r="Q101" s="46"/>
      <c r="R101" s="147">
        <f t="shared" si="40"/>
        <v>0</v>
      </c>
      <c r="S101" s="117">
        <f t="shared" si="41"/>
        <v>14071</v>
      </c>
      <c r="T101" s="118">
        <f t="shared" si="35"/>
        <v>42211</v>
      </c>
    </row>
    <row r="102" spans="1:22" ht="12.75" customHeight="1" x14ac:dyDescent="0.25">
      <c r="A102" s="113" t="s">
        <v>129</v>
      </c>
      <c r="B102" s="46">
        <f>800+750</f>
        <v>1550</v>
      </c>
      <c r="C102" s="46"/>
      <c r="D102" s="46"/>
      <c r="E102" s="46"/>
      <c r="F102" s="40">
        <f t="shared" si="37"/>
        <v>0</v>
      </c>
      <c r="G102" s="46"/>
      <c r="H102" s="46"/>
      <c r="I102" s="46"/>
      <c r="J102" s="146">
        <f t="shared" si="38"/>
        <v>0</v>
      </c>
      <c r="K102" s="46"/>
      <c r="L102" s="46"/>
      <c r="M102" s="46"/>
      <c r="N102" s="147">
        <f t="shared" si="39"/>
        <v>0</v>
      </c>
      <c r="O102" s="46"/>
      <c r="P102" s="46"/>
      <c r="Q102" s="46"/>
      <c r="R102" s="147">
        <f t="shared" si="40"/>
        <v>0</v>
      </c>
      <c r="S102" s="117">
        <f t="shared" si="41"/>
        <v>0</v>
      </c>
      <c r="T102" s="118">
        <f t="shared" si="35"/>
        <v>1550</v>
      </c>
    </row>
    <row r="103" spans="1:22" ht="12.75" customHeight="1" x14ac:dyDescent="0.25">
      <c r="A103" s="113" t="s">
        <v>130</v>
      </c>
      <c r="B103" s="46"/>
      <c r="C103" s="46"/>
      <c r="D103" s="46"/>
      <c r="E103" s="46"/>
      <c r="F103" s="40">
        <f t="shared" si="37"/>
        <v>0</v>
      </c>
      <c r="G103" s="46"/>
      <c r="H103" s="46"/>
      <c r="I103" s="46"/>
      <c r="J103" s="146">
        <f t="shared" si="38"/>
        <v>0</v>
      </c>
      <c r="K103" s="46"/>
      <c r="L103" s="46"/>
      <c r="M103" s="46"/>
      <c r="N103" s="147">
        <f t="shared" si="39"/>
        <v>0</v>
      </c>
      <c r="O103" s="46"/>
      <c r="P103" s="46"/>
      <c r="Q103" s="46"/>
      <c r="R103" s="147">
        <f t="shared" si="40"/>
        <v>0</v>
      </c>
      <c r="S103" s="117">
        <f t="shared" si="41"/>
        <v>0</v>
      </c>
      <c r="T103" s="118">
        <f t="shared" si="35"/>
        <v>0</v>
      </c>
    </row>
    <row r="104" spans="1:22" s="45" customFormat="1" ht="12.75" customHeight="1" x14ac:dyDescent="0.2">
      <c r="A104" s="153" t="s">
        <v>131</v>
      </c>
      <c r="B104" s="154">
        <f>B105+B106+B107+B108+B109+B110+B111+B112</f>
        <v>0</v>
      </c>
      <c r="C104" s="154">
        <f t="shared" ref="C104:M104" si="42">C105+C106+C107+C108+C109+C110+C111+C112</f>
        <v>0</v>
      </c>
      <c r="D104" s="154">
        <f t="shared" si="42"/>
        <v>0</v>
      </c>
      <c r="E104" s="154">
        <f t="shared" si="42"/>
        <v>0</v>
      </c>
      <c r="F104" s="154">
        <f t="shared" si="42"/>
        <v>0</v>
      </c>
      <c r="G104" s="154">
        <f t="shared" si="42"/>
        <v>0</v>
      </c>
      <c r="H104" s="154">
        <f t="shared" si="42"/>
        <v>0</v>
      </c>
      <c r="I104" s="154">
        <f t="shared" si="42"/>
        <v>0</v>
      </c>
      <c r="J104" s="154">
        <f t="shared" si="42"/>
        <v>0</v>
      </c>
      <c r="K104" s="154">
        <f>K105+K106+K107+K108+K109+K110+K111+K112</f>
        <v>0</v>
      </c>
      <c r="L104" s="154">
        <f t="shared" si="42"/>
        <v>0</v>
      </c>
      <c r="M104" s="154">
        <f t="shared" si="42"/>
        <v>0</v>
      </c>
      <c r="N104" s="154">
        <f>K104+L104+M104</f>
        <v>0</v>
      </c>
      <c r="O104" s="154">
        <f>O105+O106+O107+O108+O109+O110+O111+O112</f>
        <v>0</v>
      </c>
      <c r="P104" s="154">
        <f>P105+P106+P107+P108+P109+P110+P111+P112</f>
        <v>0</v>
      </c>
      <c r="Q104" s="154">
        <f>Q105+Q106+Q107+Q108+Q109+Q110+Q111+Q112</f>
        <v>0</v>
      </c>
      <c r="R104" s="154">
        <f>O104+P104+Q104</f>
        <v>0</v>
      </c>
      <c r="S104" s="154">
        <f>F104+J104+N104+R104</f>
        <v>0</v>
      </c>
      <c r="T104" s="155">
        <f>B104-S104</f>
        <v>0</v>
      </c>
      <c r="V104" s="73"/>
    </row>
    <row r="105" spans="1:22" ht="12.75" customHeight="1" x14ac:dyDescent="0.25">
      <c r="A105" s="113"/>
      <c r="B105" s="46"/>
      <c r="C105" s="78"/>
      <c r="D105" s="78"/>
      <c r="E105" s="78"/>
      <c r="F105" s="40">
        <f t="shared" si="37"/>
        <v>0</v>
      </c>
      <c r="G105" s="78"/>
      <c r="H105" s="78"/>
      <c r="I105" s="78"/>
      <c r="J105" s="146">
        <f t="shared" ref="J105:J112" si="43">G105+H105+I105</f>
        <v>0</v>
      </c>
      <c r="K105" s="78"/>
      <c r="L105" s="78"/>
      <c r="M105" s="78"/>
      <c r="N105" s="147">
        <f t="shared" ref="N105:N112" si="44">K105+L105+M105</f>
        <v>0</v>
      </c>
      <c r="O105" s="78"/>
      <c r="P105" s="78"/>
      <c r="Q105" s="122"/>
      <c r="R105" s="147">
        <f t="shared" ref="R105:R112" si="45">O105+P105+Q105</f>
        <v>0</v>
      </c>
      <c r="S105" s="117">
        <f>F105+J105+N105+R105</f>
        <v>0</v>
      </c>
      <c r="T105" s="118">
        <f t="shared" si="35"/>
        <v>0</v>
      </c>
    </row>
    <row r="106" spans="1:22" ht="12.75" customHeight="1" x14ac:dyDescent="0.25">
      <c r="A106" s="113"/>
      <c r="B106" s="46"/>
      <c r="C106" s="78"/>
      <c r="D106" s="78"/>
      <c r="E106" s="78"/>
      <c r="F106" s="40">
        <f t="shared" si="37"/>
        <v>0</v>
      </c>
      <c r="G106" s="78"/>
      <c r="H106" s="78"/>
      <c r="I106" s="78"/>
      <c r="J106" s="146">
        <f t="shared" si="43"/>
        <v>0</v>
      </c>
      <c r="K106" s="78"/>
      <c r="L106" s="78"/>
      <c r="M106" s="78"/>
      <c r="N106" s="147">
        <f t="shared" si="44"/>
        <v>0</v>
      </c>
      <c r="O106" s="78"/>
      <c r="P106" s="78"/>
      <c r="Q106" s="78"/>
      <c r="R106" s="147">
        <f t="shared" si="45"/>
        <v>0</v>
      </c>
      <c r="S106" s="117">
        <f t="shared" ref="S106:S112" si="46">F106+J106+N106+R106</f>
        <v>0</v>
      </c>
      <c r="T106" s="118">
        <f t="shared" si="35"/>
        <v>0</v>
      </c>
    </row>
    <row r="107" spans="1:22" ht="12.75" customHeight="1" x14ac:dyDescent="0.25">
      <c r="A107" s="113"/>
      <c r="B107" s="46"/>
      <c r="C107" s="78"/>
      <c r="D107" s="78"/>
      <c r="E107" s="78"/>
      <c r="F107" s="40">
        <f t="shared" si="37"/>
        <v>0</v>
      </c>
      <c r="G107" s="78"/>
      <c r="H107" s="78"/>
      <c r="I107" s="78"/>
      <c r="J107" s="146">
        <f t="shared" si="43"/>
        <v>0</v>
      </c>
      <c r="K107" s="78"/>
      <c r="L107" s="78"/>
      <c r="M107" s="78"/>
      <c r="N107" s="147">
        <f t="shared" si="44"/>
        <v>0</v>
      </c>
      <c r="O107" s="78"/>
      <c r="P107" s="78"/>
      <c r="Q107" s="78"/>
      <c r="R107" s="147">
        <f t="shared" si="45"/>
        <v>0</v>
      </c>
      <c r="S107" s="117">
        <f t="shared" si="46"/>
        <v>0</v>
      </c>
      <c r="T107" s="118">
        <f t="shared" si="35"/>
        <v>0</v>
      </c>
    </row>
    <row r="108" spans="1:22" ht="12.75" customHeight="1" x14ac:dyDescent="0.25">
      <c r="A108" s="113"/>
      <c r="B108" s="46"/>
      <c r="C108" s="78"/>
      <c r="D108" s="78"/>
      <c r="E108" s="78"/>
      <c r="F108" s="40">
        <f t="shared" si="37"/>
        <v>0</v>
      </c>
      <c r="G108" s="78"/>
      <c r="H108" s="78"/>
      <c r="I108" s="78"/>
      <c r="J108" s="146">
        <f t="shared" si="43"/>
        <v>0</v>
      </c>
      <c r="K108" s="78"/>
      <c r="L108" s="78"/>
      <c r="M108" s="78"/>
      <c r="N108" s="147">
        <f t="shared" si="44"/>
        <v>0</v>
      </c>
      <c r="O108" s="78"/>
      <c r="P108" s="78"/>
      <c r="Q108" s="78"/>
      <c r="R108" s="147">
        <f t="shared" si="45"/>
        <v>0</v>
      </c>
      <c r="S108" s="117">
        <f t="shared" si="46"/>
        <v>0</v>
      </c>
      <c r="T108" s="118">
        <f t="shared" si="35"/>
        <v>0</v>
      </c>
    </row>
    <row r="109" spans="1:22" ht="12.75" customHeight="1" x14ac:dyDescent="0.25">
      <c r="A109" s="113"/>
      <c r="B109" s="46"/>
      <c r="C109" s="78"/>
      <c r="D109" s="78"/>
      <c r="E109" s="78"/>
      <c r="F109" s="40">
        <f t="shared" si="37"/>
        <v>0</v>
      </c>
      <c r="G109" s="78"/>
      <c r="H109" s="78"/>
      <c r="I109" s="78"/>
      <c r="J109" s="146">
        <f t="shared" si="43"/>
        <v>0</v>
      </c>
      <c r="K109" s="78"/>
      <c r="L109" s="78"/>
      <c r="M109" s="78"/>
      <c r="N109" s="147">
        <f t="shared" si="44"/>
        <v>0</v>
      </c>
      <c r="O109" s="78"/>
      <c r="P109" s="78"/>
      <c r="Q109" s="78"/>
      <c r="R109" s="147">
        <f t="shared" si="45"/>
        <v>0</v>
      </c>
      <c r="S109" s="117">
        <f t="shared" si="46"/>
        <v>0</v>
      </c>
      <c r="T109" s="118">
        <f t="shared" si="35"/>
        <v>0</v>
      </c>
    </row>
    <row r="110" spans="1:22" ht="12.75" customHeight="1" x14ac:dyDescent="0.25">
      <c r="A110" s="113"/>
      <c r="B110" s="46"/>
      <c r="C110" s="78"/>
      <c r="D110" s="78"/>
      <c r="E110" s="78"/>
      <c r="F110" s="40">
        <f t="shared" si="37"/>
        <v>0</v>
      </c>
      <c r="G110" s="78"/>
      <c r="H110" s="78"/>
      <c r="I110" s="78"/>
      <c r="J110" s="146">
        <f t="shared" si="43"/>
        <v>0</v>
      </c>
      <c r="K110" s="78"/>
      <c r="L110" s="78"/>
      <c r="M110" s="78"/>
      <c r="N110" s="147">
        <f t="shared" si="44"/>
        <v>0</v>
      </c>
      <c r="O110" s="78"/>
      <c r="P110" s="78"/>
      <c r="Q110" s="78"/>
      <c r="R110" s="147">
        <f t="shared" si="45"/>
        <v>0</v>
      </c>
      <c r="S110" s="117">
        <f t="shared" si="46"/>
        <v>0</v>
      </c>
      <c r="T110" s="118">
        <f t="shared" si="35"/>
        <v>0</v>
      </c>
    </row>
    <row r="111" spans="1:22" ht="12.75" customHeight="1" x14ac:dyDescent="0.25">
      <c r="A111" s="113"/>
      <c r="B111" s="46"/>
      <c r="C111" s="78"/>
      <c r="D111" s="78"/>
      <c r="E111" s="78"/>
      <c r="F111" s="40">
        <f t="shared" si="37"/>
        <v>0</v>
      </c>
      <c r="G111" s="78"/>
      <c r="H111" s="78"/>
      <c r="I111" s="78"/>
      <c r="J111" s="146">
        <f t="shared" si="43"/>
        <v>0</v>
      </c>
      <c r="K111" s="78"/>
      <c r="L111" s="78"/>
      <c r="M111" s="78"/>
      <c r="N111" s="147">
        <f t="shared" si="44"/>
        <v>0</v>
      </c>
      <c r="O111" s="78"/>
      <c r="P111" s="78"/>
      <c r="Q111" s="78"/>
      <c r="R111" s="147">
        <f t="shared" si="45"/>
        <v>0</v>
      </c>
      <c r="S111" s="117">
        <f t="shared" si="46"/>
        <v>0</v>
      </c>
      <c r="T111" s="118">
        <f t="shared" si="35"/>
        <v>0</v>
      </c>
    </row>
    <row r="112" spans="1:22" ht="12.75" customHeight="1" x14ac:dyDescent="0.25">
      <c r="A112" s="113"/>
      <c r="B112" s="46"/>
      <c r="C112" s="78"/>
      <c r="D112" s="78"/>
      <c r="E112" s="78"/>
      <c r="F112" s="40">
        <f t="shared" si="37"/>
        <v>0</v>
      </c>
      <c r="G112" s="78"/>
      <c r="H112" s="78"/>
      <c r="I112" s="78"/>
      <c r="J112" s="146">
        <f t="shared" si="43"/>
        <v>0</v>
      </c>
      <c r="K112" s="78"/>
      <c r="L112" s="78"/>
      <c r="M112" s="78"/>
      <c r="N112" s="147">
        <f t="shared" si="44"/>
        <v>0</v>
      </c>
      <c r="O112" s="78"/>
      <c r="P112" s="78"/>
      <c r="Q112" s="78"/>
      <c r="R112" s="147">
        <f t="shared" si="45"/>
        <v>0</v>
      </c>
      <c r="S112" s="117">
        <f t="shared" si="46"/>
        <v>0</v>
      </c>
      <c r="T112" s="118">
        <f t="shared" si="35"/>
        <v>0</v>
      </c>
    </row>
    <row r="113" spans="1:22" s="45" customFormat="1" ht="12.75" customHeight="1" x14ac:dyDescent="0.2">
      <c r="A113" s="156" t="s">
        <v>132</v>
      </c>
      <c r="B113" s="157">
        <f>B114+B115+B116+B117+B118+B119</f>
        <v>294741.61</v>
      </c>
      <c r="C113" s="157">
        <f t="shared" ref="C113:T113" si="47">C114+C115+C116+C117+C118+C119</f>
        <v>11025</v>
      </c>
      <c r="D113" s="157">
        <f t="shared" si="47"/>
        <v>0</v>
      </c>
      <c r="E113" s="157">
        <f t="shared" si="47"/>
        <v>0</v>
      </c>
      <c r="F113" s="157">
        <f t="shared" si="47"/>
        <v>11025</v>
      </c>
      <c r="G113" s="157">
        <f t="shared" si="47"/>
        <v>0</v>
      </c>
      <c r="H113" s="157">
        <f t="shared" si="47"/>
        <v>0</v>
      </c>
      <c r="I113" s="157">
        <f t="shared" si="47"/>
        <v>0</v>
      </c>
      <c r="J113" s="157">
        <f t="shared" si="47"/>
        <v>0</v>
      </c>
      <c r="K113" s="157">
        <f t="shared" si="47"/>
        <v>0</v>
      </c>
      <c r="L113" s="157">
        <f t="shared" si="47"/>
        <v>0</v>
      </c>
      <c r="M113" s="157">
        <f t="shared" si="47"/>
        <v>0</v>
      </c>
      <c r="N113" s="157">
        <f t="shared" si="47"/>
        <v>0</v>
      </c>
      <c r="O113" s="157">
        <f t="shared" si="47"/>
        <v>0</v>
      </c>
      <c r="P113" s="157">
        <f t="shared" si="47"/>
        <v>0</v>
      </c>
      <c r="Q113" s="157">
        <f t="shared" si="47"/>
        <v>0</v>
      </c>
      <c r="R113" s="157">
        <f t="shared" si="47"/>
        <v>0</v>
      </c>
      <c r="S113" s="157">
        <f t="shared" si="47"/>
        <v>11025</v>
      </c>
      <c r="T113" s="157">
        <f t="shared" si="47"/>
        <v>283716.61</v>
      </c>
      <c r="V113" s="73"/>
    </row>
    <row r="114" spans="1:22" ht="12.75" customHeight="1" x14ac:dyDescent="0.25">
      <c r="A114" s="137" t="s">
        <v>133</v>
      </c>
      <c r="B114" s="46"/>
      <c r="C114" s="46"/>
      <c r="D114" s="46"/>
      <c r="E114" s="46"/>
      <c r="F114" s="39">
        <f t="shared" si="37"/>
        <v>0</v>
      </c>
      <c r="G114" s="46"/>
      <c r="H114" s="46"/>
      <c r="I114" s="46"/>
      <c r="J114" s="146">
        <f>G114+H114+I114</f>
        <v>0</v>
      </c>
      <c r="K114" s="46"/>
      <c r="L114" s="46"/>
      <c r="M114" s="46"/>
      <c r="N114" s="147">
        <f t="shared" ref="N114:N119" si="48">K114+L114+M114</f>
        <v>0</v>
      </c>
      <c r="O114" s="46"/>
      <c r="P114" s="46"/>
      <c r="Q114" s="46"/>
      <c r="R114" s="147">
        <f t="shared" ref="R114:R119" si="49">O114+P114+Q114</f>
        <v>0</v>
      </c>
      <c r="S114" s="158">
        <f t="shared" ref="S114:S119" si="50">F114+J114+N114+R114</f>
        <v>0</v>
      </c>
      <c r="T114" s="118">
        <f t="shared" si="35"/>
        <v>0</v>
      </c>
    </row>
    <row r="115" spans="1:22" ht="12.75" customHeight="1" x14ac:dyDescent="0.25">
      <c r="A115" s="137" t="s">
        <v>67</v>
      </c>
      <c r="B115" s="46">
        <f>280103.14+2346</f>
        <v>282449.14</v>
      </c>
      <c r="C115" s="46">
        <v>11025</v>
      </c>
      <c r="D115" s="46"/>
      <c r="E115" s="46"/>
      <c r="F115" s="39">
        <f t="shared" si="37"/>
        <v>11025</v>
      </c>
      <c r="G115" s="46"/>
      <c r="H115" s="46"/>
      <c r="I115" s="46"/>
      <c r="J115" s="146">
        <f>G115+H115+I115</f>
        <v>0</v>
      </c>
      <c r="K115" s="46"/>
      <c r="L115" s="46"/>
      <c r="M115" s="46"/>
      <c r="N115" s="147">
        <f t="shared" si="48"/>
        <v>0</v>
      </c>
      <c r="O115" s="46"/>
      <c r="P115" s="46"/>
      <c r="Q115" s="46"/>
      <c r="R115" s="147">
        <f t="shared" si="49"/>
        <v>0</v>
      </c>
      <c r="S115" s="158">
        <f t="shared" si="50"/>
        <v>11025</v>
      </c>
      <c r="T115" s="118">
        <f t="shared" si="35"/>
        <v>271424.14</v>
      </c>
    </row>
    <row r="116" spans="1:22" ht="12.75" customHeight="1" x14ac:dyDescent="0.25">
      <c r="A116" s="137" t="s">
        <v>111</v>
      </c>
      <c r="B116" s="46"/>
      <c r="C116" s="46"/>
      <c r="D116" s="46"/>
      <c r="E116" s="46"/>
      <c r="F116" s="39">
        <f t="shared" si="37"/>
        <v>0</v>
      </c>
      <c r="G116" s="46"/>
      <c r="H116" s="46"/>
      <c r="I116" s="46"/>
      <c r="J116" s="146">
        <f>G116+H116+I116</f>
        <v>0</v>
      </c>
      <c r="K116" s="46"/>
      <c r="L116" s="46"/>
      <c r="M116" s="46"/>
      <c r="N116" s="147">
        <f t="shared" si="48"/>
        <v>0</v>
      </c>
      <c r="O116" s="46"/>
      <c r="P116" s="46"/>
      <c r="Q116" s="46"/>
      <c r="R116" s="147">
        <f t="shared" si="49"/>
        <v>0</v>
      </c>
      <c r="S116" s="158">
        <f t="shared" si="50"/>
        <v>0</v>
      </c>
      <c r="T116" s="118">
        <f t="shared" si="35"/>
        <v>0</v>
      </c>
    </row>
    <row r="117" spans="1:22" ht="12.75" customHeight="1" x14ac:dyDescent="0.25">
      <c r="A117" s="137" t="s">
        <v>134</v>
      </c>
      <c r="B117" s="46"/>
      <c r="C117" s="46"/>
      <c r="D117" s="46"/>
      <c r="E117" s="46"/>
      <c r="F117" s="39">
        <f t="shared" si="37"/>
        <v>0</v>
      </c>
      <c r="G117" s="46"/>
      <c r="H117" s="46"/>
      <c r="I117" s="46"/>
      <c r="J117" s="146">
        <f>G117+H117+I117</f>
        <v>0</v>
      </c>
      <c r="K117" s="46"/>
      <c r="L117" s="46"/>
      <c r="M117" s="46"/>
      <c r="N117" s="147">
        <f t="shared" si="48"/>
        <v>0</v>
      </c>
      <c r="O117" s="46"/>
      <c r="P117" s="46"/>
      <c r="Q117" s="46"/>
      <c r="R117" s="147">
        <f t="shared" si="49"/>
        <v>0</v>
      </c>
      <c r="S117" s="158">
        <f t="shared" si="50"/>
        <v>0</v>
      </c>
      <c r="T117" s="118">
        <f t="shared" si="35"/>
        <v>0</v>
      </c>
    </row>
    <row r="118" spans="1:22" ht="12.75" customHeight="1" x14ac:dyDescent="0.25">
      <c r="A118" s="137" t="s">
        <v>135</v>
      </c>
      <c r="B118" s="70">
        <f>12068.96+224.4-0.89</f>
        <v>12292.47</v>
      </c>
      <c r="C118" s="46"/>
      <c r="D118" s="46"/>
      <c r="E118" s="46"/>
      <c r="F118" s="40">
        <f t="shared" si="37"/>
        <v>0</v>
      </c>
      <c r="G118" s="46"/>
      <c r="H118" s="46"/>
      <c r="I118" s="46"/>
      <c r="J118" s="146">
        <f>G118+H118+I118</f>
        <v>0</v>
      </c>
      <c r="K118" s="46"/>
      <c r="L118" s="46"/>
      <c r="M118" s="46"/>
      <c r="N118" s="147">
        <f t="shared" si="48"/>
        <v>0</v>
      </c>
      <c r="O118" s="46"/>
      <c r="P118" s="46"/>
      <c r="Q118" s="46"/>
      <c r="R118" s="147">
        <f t="shared" si="49"/>
        <v>0</v>
      </c>
      <c r="S118" s="158">
        <f t="shared" si="50"/>
        <v>0</v>
      </c>
      <c r="T118" s="118">
        <f t="shared" si="35"/>
        <v>12292.47</v>
      </c>
    </row>
    <row r="119" spans="1:22" ht="12.75" customHeight="1" x14ac:dyDescent="0.25">
      <c r="A119" s="137" t="s">
        <v>136</v>
      </c>
      <c r="B119" s="70"/>
      <c r="C119" s="46"/>
      <c r="D119" s="46"/>
      <c r="E119" s="46"/>
      <c r="F119" s="40"/>
      <c r="G119" s="46"/>
      <c r="H119" s="46"/>
      <c r="I119" s="46"/>
      <c r="J119" s="146"/>
      <c r="K119" s="46"/>
      <c r="L119" s="46"/>
      <c r="M119" s="46"/>
      <c r="N119" s="147">
        <f t="shared" si="48"/>
        <v>0</v>
      </c>
      <c r="O119" s="46"/>
      <c r="P119" s="46"/>
      <c r="Q119" s="46"/>
      <c r="R119" s="147">
        <f t="shared" si="49"/>
        <v>0</v>
      </c>
      <c r="S119" s="158">
        <f t="shared" si="50"/>
        <v>0</v>
      </c>
      <c r="T119" s="118">
        <f t="shared" si="35"/>
        <v>0</v>
      </c>
    </row>
    <row r="120" spans="1:22" s="45" customFormat="1" ht="13.5" customHeight="1" x14ac:dyDescent="0.2">
      <c r="A120" s="159">
        <v>800</v>
      </c>
      <c r="B120" s="160">
        <f>B60+B63+B71+B84+B96+B104+B113+B53+B58+B51+B56+B57+B52+B59</f>
        <v>2755276.99</v>
      </c>
      <c r="C120" s="160">
        <f t="shared" ref="C120:T120" si="51">C60+C63+C71+C84+C96+C104+C113+C53+C58+C51+C56+C57+C52+C59</f>
        <v>145369.63999999998</v>
      </c>
      <c r="D120" s="160">
        <f t="shared" si="51"/>
        <v>15000</v>
      </c>
      <c r="E120" s="160">
        <f t="shared" si="51"/>
        <v>0</v>
      </c>
      <c r="F120" s="160">
        <f t="shared" si="51"/>
        <v>160369.63999999998</v>
      </c>
      <c r="G120" s="160">
        <f t="shared" si="51"/>
        <v>0</v>
      </c>
      <c r="H120" s="160">
        <f t="shared" si="51"/>
        <v>0</v>
      </c>
      <c r="I120" s="160">
        <f t="shared" si="51"/>
        <v>0</v>
      </c>
      <c r="J120" s="160">
        <f t="shared" si="51"/>
        <v>0</v>
      </c>
      <c r="K120" s="160">
        <f t="shared" si="51"/>
        <v>0</v>
      </c>
      <c r="L120" s="160">
        <f t="shared" si="51"/>
        <v>0</v>
      </c>
      <c r="M120" s="160">
        <f t="shared" si="51"/>
        <v>0</v>
      </c>
      <c r="N120" s="160">
        <f t="shared" si="51"/>
        <v>0</v>
      </c>
      <c r="O120" s="160">
        <f t="shared" si="51"/>
        <v>0</v>
      </c>
      <c r="P120" s="160">
        <f t="shared" si="51"/>
        <v>0</v>
      </c>
      <c r="Q120" s="160">
        <f t="shared" si="51"/>
        <v>0</v>
      </c>
      <c r="R120" s="160">
        <f t="shared" si="51"/>
        <v>0</v>
      </c>
      <c r="S120" s="160">
        <f t="shared" si="51"/>
        <v>160369.63999999998</v>
      </c>
      <c r="T120" s="160">
        <f t="shared" si="51"/>
        <v>2594907.35</v>
      </c>
      <c r="V120" s="73"/>
    </row>
    <row r="121" spans="1:22" s="45" customFormat="1" ht="13.5" customHeight="1" x14ac:dyDescent="0.2">
      <c r="A121" s="58"/>
      <c r="B121" s="138"/>
      <c r="C121" s="138"/>
      <c r="D121" s="138"/>
      <c r="E121" s="138"/>
      <c r="F121" s="161"/>
      <c r="G121" s="138"/>
      <c r="H121" s="138"/>
      <c r="I121" s="138"/>
      <c r="J121" s="138"/>
      <c r="K121" s="138"/>
      <c r="L121" s="138"/>
      <c r="M121" s="138"/>
      <c r="N121" s="138"/>
      <c r="O121" s="138"/>
      <c r="P121" s="138"/>
      <c r="Q121" s="138"/>
      <c r="R121" s="138"/>
      <c r="S121" s="138"/>
      <c r="T121" s="162"/>
    </row>
    <row r="122" spans="1:22" s="45" customFormat="1" ht="13.5" customHeight="1" x14ac:dyDescent="0.2">
      <c r="A122" s="58"/>
      <c r="B122" s="138"/>
      <c r="C122" s="138"/>
      <c r="D122" s="138"/>
      <c r="E122" s="138"/>
      <c r="F122" s="161"/>
      <c r="G122" s="138"/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62"/>
    </row>
    <row r="123" spans="1:22" s="165" customFormat="1" ht="28.5" customHeight="1" x14ac:dyDescent="0.2">
      <c r="A123" s="163" t="s">
        <v>137</v>
      </c>
      <c r="B123" s="164"/>
      <c r="C123" s="164"/>
      <c r="D123" s="164"/>
      <c r="E123" s="164"/>
      <c r="F123" s="164"/>
      <c r="G123" s="164"/>
      <c r="H123" s="164"/>
      <c r="I123" s="164"/>
      <c r="J123" s="164"/>
      <c r="K123" s="164"/>
      <c r="L123" s="164"/>
      <c r="M123" s="164"/>
      <c r="N123" s="164"/>
      <c r="O123" s="164"/>
      <c r="P123" s="164"/>
      <c r="Q123" s="164"/>
      <c r="R123" s="164"/>
      <c r="S123" s="164"/>
      <c r="T123" s="164"/>
    </row>
    <row r="124" spans="1:22" s="45" customFormat="1" ht="13.5" customHeight="1" x14ac:dyDescent="0.2">
      <c r="A124" s="166"/>
      <c r="B124" s="167" t="s">
        <v>138</v>
      </c>
      <c r="C124" s="167" t="s">
        <v>139</v>
      </c>
      <c r="D124" s="167" t="s">
        <v>8</v>
      </c>
      <c r="E124" s="167" t="s">
        <v>9</v>
      </c>
      <c r="F124" s="167" t="s">
        <v>140</v>
      </c>
      <c r="G124" s="167" t="s">
        <v>10</v>
      </c>
      <c r="H124" s="168" t="s">
        <v>11</v>
      </c>
      <c r="I124" s="168" t="s">
        <v>12</v>
      </c>
      <c r="J124" s="169" t="s">
        <v>141</v>
      </c>
      <c r="K124" s="170" t="s">
        <v>14</v>
      </c>
      <c r="L124" s="170" t="s">
        <v>15</v>
      </c>
      <c r="M124" s="170" t="s">
        <v>16</v>
      </c>
      <c r="N124" s="169" t="s">
        <v>142</v>
      </c>
      <c r="O124" s="170" t="s">
        <v>18</v>
      </c>
      <c r="P124" s="170" t="s">
        <v>19</v>
      </c>
      <c r="Q124" s="170" t="s">
        <v>20</v>
      </c>
      <c r="R124" s="169" t="s">
        <v>143</v>
      </c>
      <c r="S124" s="171" t="s">
        <v>22</v>
      </c>
      <c r="T124" s="172" t="s">
        <v>144</v>
      </c>
    </row>
    <row r="125" spans="1:22" s="45" customFormat="1" ht="13.5" customHeight="1" x14ac:dyDescent="0.25">
      <c r="A125" s="173" t="s">
        <v>145</v>
      </c>
      <c r="B125" s="174">
        <v>148496.4</v>
      </c>
      <c r="C125" s="174"/>
      <c r="D125" s="174"/>
      <c r="E125" s="174"/>
      <c r="F125" s="70">
        <f>C125+D125+E125</f>
        <v>0</v>
      </c>
      <c r="G125" s="174"/>
      <c r="H125" s="174"/>
      <c r="I125" s="174"/>
      <c r="J125" s="70">
        <f>G125+H125+I125</f>
        <v>0</v>
      </c>
      <c r="K125" s="174"/>
      <c r="L125" s="174"/>
      <c r="M125" s="174"/>
      <c r="N125" s="70">
        <f>K125+L125+M125</f>
        <v>0</v>
      </c>
      <c r="O125" s="174"/>
      <c r="P125" s="174"/>
      <c r="Q125" s="174"/>
      <c r="R125" s="70">
        <f>O125+P125+Q125</f>
        <v>0</v>
      </c>
      <c r="S125" s="140">
        <f>F125+J125+N125+R125</f>
        <v>0</v>
      </c>
      <c r="T125" s="84">
        <f>B125-F125-J125-N125-R125</f>
        <v>148496.4</v>
      </c>
    </row>
    <row r="126" spans="1:22" s="45" customFormat="1" ht="13.5" customHeight="1" x14ac:dyDescent="0.25">
      <c r="A126" s="173" t="s">
        <v>146</v>
      </c>
      <c r="B126" s="174">
        <v>7815.6</v>
      </c>
      <c r="C126" s="174"/>
      <c r="D126" s="174"/>
      <c r="E126" s="174"/>
      <c r="F126" s="70">
        <f>C126+D126+E126</f>
        <v>0</v>
      </c>
      <c r="G126" s="174"/>
      <c r="H126" s="174"/>
      <c r="I126" s="174"/>
      <c r="J126" s="70">
        <f>G126+H126+I126</f>
        <v>0</v>
      </c>
      <c r="K126" s="174"/>
      <c r="L126" s="174"/>
      <c r="M126" s="174"/>
      <c r="N126" s="70">
        <f>K126+L126+M126</f>
        <v>0</v>
      </c>
      <c r="O126" s="174"/>
      <c r="P126" s="174"/>
      <c r="Q126" s="174"/>
      <c r="R126" s="70">
        <f>O126+P126+Q126</f>
        <v>0</v>
      </c>
      <c r="S126" s="140">
        <f>F126+J126+N126+R126</f>
        <v>0</v>
      </c>
      <c r="T126" s="84">
        <f>B126-F126-J126-N126-R126</f>
        <v>7815.6</v>
      </c>
    </row>
    <row r="127" spans="1:22" s="45" customFormat="1" ht="13.5" customHeight="1" x14ac:dyDescent="0.2">
      <c r="A127" s="175"/>
      <c r="B127" s="51">
        <f>B125+B126</f>
        <v>156312</v>
      </c>
      <c r="C127" s="51">
        <f t="shared" ref="C127:Q127" si="52">C125+C126</f>
        <v>0</v>
      </c>
      <c r="D127" s="51">
        <f t="shared" si="52"/>
        <v>0</v>
      </c>
      <c r="E127" s="51">
        <f t="shared" si="52"/>
        <v>0</v>
      </c>
      <c r="F127" s="51">
        <f t="shared" si="52"/>
        <v>0</v>
      </c>
      <c r="G127" s="51">
        <f t="shared" si="52"/>
        <v>0</v>
      </c>
      <c r="H127" s="51">
        <f t="shared" si="52"/>
        <v>0</v>
      </c>
      <c r="I127" s="51">
        <f t="shared" si="52"/>
        <v>0</v>
      </c>
      <c r="J127" s="51">
        <f t="shared" si="52"/>
        <v>0</v>
      </c>
      <c r="K127" s="51">
        <f t="shared" si="52"/>
        <v>0</v>
      </c>
      <c r="L127" s="51">
        <f t="shared" si="52"/>
        <v>0</v>
      </c>
      <c r="M127" s="51">
        <f t="shared" si="52"/>
        <v>0</v>
      </c>
      <c r="N127" s="51">
        <f t="shared" si="52"/>
        <v>0</v>
      </c>
      <c r="O127" s="51">
        <f t="shared" si="52"/>
        <v>0</v>
      </c>
      <c r="P127" s="51">
        <f t="shared" si="52"/>
        <v>0</v>
      </c>
      <c r="Q127" s="51">
        <f t="shared" si="52"/>
        <v>0</v>
      </c>
      <c r="R127" s="51">
        <f>R125+R126</f>
        <v>0</v>
      </c>
      <c r="S127" s="51">
        <f>S125+S126</f>
        <v>0</v>
      </c>
      <c r="T127" s="176">
        <f>T125+T126</f>
        <v>156312</v>
      </c>
    </row>
    <row r="128" spans="1:22" s="45" customFormat="1" x14ac:dyDescent="0.25">
      <c r="A128" s="177" t="s">
        <v>147</v>
      </c>
      <c r="B128" s="174"/>
      <c r="C128" s="174"/>
      <c r="D128" s="174"/>
      <c r="E128" s="174"/>
      <c r="F128" s="70">
        <f>C128+D128+E128</f>
        <v>0</v>
      </c>
      <c r="G128" s="174"/>
      <c r="H128" s="174"/>
      <c r="I128" s="174"/>
      <c r="J128" s="70">
        <f>G128+H128+I128</f>
        <v>0</v>
      </c>
      <c r="K128" s="174"/>
      <c r="L128" s="174"/>
      <c r="M128" s="174"/>
      <c r="N128" s="70">
        <f>K128+L128+M128</f>
        <v>0</v>
      </c>
      <c r="O128" s="174"/>
      <c r="P128" s="174"/>
      <c r="Q128" s="174"/>
      <c r="R128" s="70">
        <f>O128+P128+Q128</f>
        <v>0</v>
      </c>
      <c r="S128" s="140">
        <f>F128+J128+N128+R128</f>
        <v>0</v>
      </c>
      <c r="T128" s="84">
        <f>B128-F128-J128-N128-R128</f>
        <v>0</v>
      </c>
    </row>
    <row r="129" spans="1:20" s="45" customFormat="1" x14ac:dyDescent="0.25">
      <c r="A129" s="177" t="s">
        <v>148</v>
      </c>
      <c r="B129" s="174"/>
      <c r="C129" s="174"/>
      <c r="D129" s="174"/>
      <c r="E129" s="174"/>
      <c r="F129" s="70">
        <f>C129+D129+E129</f>
        <v>0</v>
      </c>
      <c r="G129" s="174"/>
      <c r="H129" s="174"/>
      <c r="I129" s="174"/>
      <c r="J129" s="70">
        <f>G129+H129+I129</f>
        <v>0</v>
      </c>
      <c r="K129" s="174"/>
      <c r="L129" s="174"/>
      <c r="M129" s="174"/>
      <c r="N129" s="70">
        <f>K129+L129+M129</f>
        <v>0</v>
      </c>
      <c r="O129" s="174"/>
      <c r="P129" s="174"/>
      <c r="Q129" s="174"/>
      <c r="R129" s="70">
        <f>O129+P129+Q129</f>
        <v>0</v>
      </c>
      <c r="S129" s="140">
        <f>F129+J129+N129+R129</f>
        <v>0</v>
      </c>
      <c r="T129" s="84">
        <f>B129-F129-J129-N129-R129</f>
        <v>0</v>
      </c>
    </row>
    <row r="130" spans="1:20" s="45" customFormat="1" ht="13.5" customHeight="1" x14ac:dyDescent="0.2">
      <c r="A130" s="178">
        <v>800</v>
      </c>
      <c r="B130" s="51">
        <f>B128+B129</f>
        <v>0</v>
      </c>
      <c r="C130" s="51">
        <f t="shared" ref="C130:Q130" si="53">C128+C129</f>
        <v>0</v>
      </c>
      <c r="D130" s="51">
        <f t="shared" si="53"/>
        <v>0</v>
      </c>
      <c r="E130" s="51">
        <f t="shared" si="53"/>
        <v>0</v>
      </c>
      <c r="F130" s="51">
        <f t="shared" si="53"/>
        <v>0</v>
      </c>
      <c r="G130" s="51">
        <f t="shared" si="53"/>
        <v>0</v>
      </c>
      <c r="H130" s="51">
        <f t="shared" si="53"/>
        <v>0</v>
      </c>
      <c r="I130" s="51">
        <f t="shared" si="53"/>
        <v>0</v>
      </c>
      <c r="J130" s="51">
        <f t="shared" si="53"/>
        <v>0</v>
      </c>
      <c r="K130" s="51">
        <f t="shared" si="53"/>
        <v>0</v>
      </c>
      <c r="L130" s="51">
        <f t="shared" si="53"/>
        <v>0</v>
      </c>
      <c r="M130" s="51">
        <f t="shared" si="53"/>
        <v>0</v>
      </c>
      <c r="N130" s="51">
        <f t="shared" si="53"/>
        <v>0</v>
      </c>
      <c r="O130" s="51">
        <f t="shared" si="53"/>
        <v>0</v>
      </c>
      <c r="P130" s="51">
        <f t="shared" si="53"/>
        <v>0</v>
      </c>
      <c r="Q130" s="51">
        <f t="shared" si="53"/>
        <v>0</v>
      </c>
      <c r="R130" s="51">
        <f>R128+R129</f>
        <v>0</v>
      </c>
      <c r="S130" s="51">
        <f>S128+S129</f>
        <v>0</v>
      </c>
      <c r="T130" s="176">
        <f>T128+T129</f>
        <v>0</v>
      </c>
    </row>
    <row r="131" spans="1:20" s="45" customFormat="1" ht="13.5" customHeight="1" x14ac:dyDescent="0.2">
      <c r="A131" s="129" t="s">
        <v>149</v>
      </c>
      <c r="B131" s="179">
        <f>B125+B128</f>
        <v>148496.4</v>
      </c>
      <c r="C131" s="179"/>
      <c r="D131" s="179"/>
      <c r="E131" s="179"/>
      <c r="F131" s="179"/>
      <c r="G131" s="179"/>
      <c r="H131" s="179"/>
      <c r="I131" s="179"/>
      <c r="J131" s="179"/>
      <c r="K131" s="179"/>
      <c r="L131" s="179"/>
      <c r="M131" s="179"/>
      <c r="N131" s="179"/>
      <c r="O131" s="179"/>
      <c r="P131" s="179"/>
      <c r="Q131" s="179"/>
      <c r="R131" s="179"/>
      <c r="S131" s="174"/>
      <c r="T131" s="12"/>
    </row>
    <row r="132" spans="1:20" s="45" customFormat="1" ht="13.5" customHeight="1" x14ac:dyDescent="0.2">
      <c r="A132" s="180" t="s">
        <v>150</v>
      </c>
      <c r="B132" s="179">
        <f>B126+B129</f>
        <v>7815.6</v>
      </c>
      <c r="C132" s="181"/>
      <c r="D132" s="181"/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  <c r="R132" s="181"/>
      <c r="S132" s="182"/>
      <c r="T132" s="10"/>
    </row>
    <row r="133" spans="1:20" s="165" customFormat="1" ht="28.5" customHeight="1" x14ac:dyDescent="0.2">
      <c r="A133" s="163" t="s">
        <v>151</v>
      </c>
      <c r="B133" s="164"/>
      <c r="C133" s="164"/>
      <c r="D133" s="164"/>
      <c r="E133" s="164"/>
      <c r="F133" s="164"/>
      <c r="G133" s="164"/>
      <c r="H133" s="164"/>
      <c r="I133" s="164"/>
      <c r="J133" s="164"/>
      <c r="K133" s="164"/>
      <c r="L133" s="164"/>
      <c r="M133" s="164"/>
      <c r="N133" s="164"/>
      <c r="O133" s="164"/>
      <c r="P133" s="164"/>
      <c r="Q133" s="164"/>
      <c r="R133" s="164"/>
      <c r="S133" s="164"/>
      <c r="T133" s="164"/>
    </row>
    <row r="134" spans="1:20" s="45" customFormat="1" ht="13.5" customHeight="1" x14ac:dyDescent="0.2">
      <c r="A134" s="166"/>
      <c r="B134" s="167" t="s">
        <v>138</v>
      </c>
      <c r="C134" s="167" t="s">
        <v>139</v>
      </c>
      <c r="D134" s="167" t="s">
        <v>8</v>
      </c>
      <c r="E134" s="167" t="s">
        <v>9</v>
      </c>
      <c r="F134" s="167" t="s">
        <v>140</v>
      </c>
      <c r="G134" s="167" t="s">
        <v>10</v>
      </c>
      <c r="H134" s="168" t="s">
        <v>11</v>
      </c>
      <c r="I134" s="168" t="s">
        <v>12</v>
      </c>
      <c r="J134" s="169" t="s">
        <v>141</v>
      </c>
      <c r="K134" s="170" t="s">
        <v>14</v>
      </c>
      <c r="L134" s="170" t="s">
        <v>15</v>
      </c>
      <c r="M134" s="170" t="s">
        <v>16</v>
      </c>
      <c r="N134" s="169" t="s">
        <v>142</v>
      </c>
      <c r="O134" s="170" t="s">
        <v>18</v>
      </c>
      <c r="P134" s="170" t="s">
        <v>19</v>
      </c>
      <c r="Q134" s="170" t="s">
        <v>20</v>
      </c>
      <c r="R134" s="169" t="s">
        <v>143</v>
      </c>
      <c r="S134" s="171" t="s">
        <v>22</v>
      </c>
      <c r="T134" s="172" t="s">
        <v>144</v>
      </c>
    </row>
    <row r="135" spans="1:20" s="45" customFormat="1" ht="13.5" customHeight="1" x14ac:dyDescent="0.25">
      <c r="A135" s="173" t="s">
        <v>152</v>
      </c>
      <c r="B135" s="174">
        <v>4592.55</v>
      </c>
      <c r="C135" s="174"/>
      <c r="D135" s="174"/>
      <c r="E135" s="174"/>
      <c r="F135" s="70">
        <f>C135+D135+E135</f>
        <v>0</v>
      </c>
      <c r="G135" s="174"/>
      <c r="H135" s="174"/>
      <c r="I135" s="174"/>
      <c r="J135" s="70">
        <f>G135+H135+I135</f>
        <v>0</v>
      </c>
      <c r="K135" s="174"/>
      <c r="L135" s="174"/>
      <c r="M135" s="174"/>
      <c r="N135" s="70">
        <f>K135+L135+M135</f>
        <v>0</v>
      </c>
      <c r="O135" s="174"/>
      <c r="P135" s="174"/>
      <c r="Q135" s="174"/>
      <c r="R135" s="70">
        <f>O135+P135+Q135</f>
        <v>0</v>
      </c>
      <c r="S135" s="140">
        <f>F135+J135+N135+R135</f>
        <v>0</v>
      </c>
      <c r="T135" s="84">
        <f>B135-F135-J135-N135-R135</f>
        <v>4592.55</v>
      </c>
    </row>
    <row r="136" spans="1:20" s="45" customFormat="1" ht="13.5" customHeight="1" x14ac:dyDescent="0.25">
      <c r="A136" s="173" t="s">
        <v>153</v>
      </c>
      <c r="B136" s="174">
        <v>1386.95</v>
      </c>
      <c r="C136" s="174"/>
      <c r="D136" s="174"/>
      <c r="E136" s="174"/>
      <c r="F136" s="70">
        <f>C136+D136+E136</f>
        <v>0</v>
      </c>
      <c r="G136" s="174"/>
      <c r="H136" s="174"/>
      <c r="I136" s="174"/>
      <c r="J136" s="70">
        <f>G136+H136+I136</f>
        <v>0</v>
      </c>
      <c r="K136" s="174"/>
      <c r="L136" s="174"/>
      <c r="M136" s="174"/>
      <c r="N136" s="70">
        <f>K136+L136+M136</f>
        <v>0</v>
      </c>
      <c r="O136" s="174"/>
      <c r="P136" s="174"/>
      <c r="Q136" s="174"/>
      <c r="R136" s="70">
        <f>O136+P136+Q136</f>
        <v>0</v>
      </c>
      <c r="S136" s="140">
        <f>F136+J136+N136+R136</f>
        <v>0</v>
      </c>
      <c r="T136" s="84">
        <f>B136-F136-J136-N136-R136</f>
        <v>1386.95</v>
      </c>
    </row>
    <row r="137" spans="1:20" s="45" customFormat="1" ht="13.5" customHeight="1" x14ac:dyDescent="0.2">
      <c r="A137" s="175"/>
      <c r="B137" s="51">
        <f>B135+B136</f>
        <v>5979.5</v>
      </c>
      <c r="C137" s="51">
        <f t="shared" ref="C137:T137" si="54">C135+C136</f>
        <v>0</v>
      </c>
      <c r="D137" s="51">
        <f t="shared" si="54"/>
        <v>0</v>
      </c>
      <c r="E137" s="51">
        <f t="shared" si="54"/>
        <v>0</v>
      </c>
      <c r="F137" s="51">
        <f t="shared" si="54"/>
        <v>0</v>
      </c>
      <c r="G137" s="51">
        <f t="shared" si="54"/>
        <v>0</v>
      </c>
      <c r="H137" s="51">
        <f t="shared" si="54"/>
        <v>0</v>
      </c>
      <c r="I137" s="51">
        <f t="shared" si="54"/>
        <v>0</v>
      </c>
      <c r="J137" s="51">
        <f t="shared" si="54"/>
        <v>0</v>
      </c>
      <c r="K137" s="51">
        <f t="shared" si="54"/>
        <v>0</v>
      </c>
      <c r="L137" s="51">
        <f t="shared" si="54"/>
        <v>0</v>
      </c>
      <c r="M137" s="51">
        <f t="shared" si="54"/>
        <v>0</v>
      </c>
      <c r="N137" s="51">
        <f t="shared" si="54"/>
        <v>0</v>
      </c>
      <c r="O137" s="51">
        <f t="shared" si="54"/>
        <v>0</v>
      </c>
      <c r="P137" s="51">
        <f t="shared" si="54"/>
        <v>0</v>
      </c>
      <c r="Q137" s="51">
        <f t="shared" si="54"/>
        <v>0</v>
      </c>
      <c r="R137" s="51">
        <f t="shared" si="54"/>
        <v>0</v>
      </c>
      <c r="S137" s="51">
        <f t="shared" si="54"/>
        <v>0</v>
      </c>
      <c r="T137" s="51">
        <f t="shared" si="54"/>
        <v>5979.5</v>
      </c>
    </row>
    <row r="138" spans="1:20" s="165" customFormat="1" ht="28.5" customHeight="1" x14ac:dyDescent="0.2">
      <c r="A138" s="163" t="s">
        <v>154</v>
      </c>
      <c r="B138" s="164"/>
      <c r="C138" s="164"/>
      <c r="D138" s="164"/>
      <c r="E138" s="164"/>
      <c r="F138" s="164"/>
      <c r="G138" s="164"/>
      <c r="H138" s="164"/>
      <c r="I138" s="164"/>
      <c r="J138" s="164"/>
      <c r="K138" s="164"/>
      <c r="L138" s="164"/>
      <c r="M138" s="164"/>
      <c r="N138" s="164"/>
      <c r="O138" s="164"/>
      <c r="P138" s="164"/>
      <c r="Q138" s="164"/>
      <c r="R138" s="164"/>
      <c r="S138" s="164"/>
      <c r="T138" s="164"/>
    </row>
    <row r="139" spans="1:20" s="45" customFormat="1" ht="13.5" customHeight="1" x14ac:dyDescent="0.2">
      <c r="A139" s="166" t="s">
        <v>155</v>
      </c>
      <c r="B139" s="167" t="s">
        <v>138</v>
      </c>
      <c r="C139" s="167" t="s">
        <v>139</v>
      </c>
      <c r="D139" s="167" t="s">
        <v>8</v>
      </c>
      <c r="E139" s="167" t="s">
        <v>9</v>
      </c>
      <c r="F139" s="167" t="s">
        <v>140</v>
      </c>
      <c r="G139" s="167" t="s">
        <v>10</v>
      </c>
      <c r="H139" s="168" t="s">
        <v>11</v>
      </c>
      <c r="I139" s="168" t="s">
        <v>12</v>
      </c>
      <c r="J139" s="169" t="s">
        <v>141</v>
      </c>
      <c r="K139" s="170" t="s">
        <v>14</v>
      </c>
      <c r="L139" s="170" t="s">
        <v>15</v>
      </c>
      <c r="M139" s="170" t="s">
        <v>16</v>
      </c>
      <c r="N139" s="169" t="s">
        <v>142</v>
      </c>
      <c r="O139" s="170" t="s">
        <v>18</v>
      </c>
      <c r="P139" s="170" t="s">
        <v>19</v>
      </c>
      <c r="Q139" s="170" t="s">
        <v>20</v>
      </c>
      <c r="R139" s="169" t="s">
        <v>143</v>
      </c>
      <c r="S139" s="171" t="s">
        <v>22</v>
      </c>
      <c r="T139" s="172" t="s">
        <v>144</v>
      </c>
    </row>
    <row r="140" spans="1:20" s="45" customFormat="1" ht="13.5" customHeight="1" x14ac:dyDescent="0.25">
      <c r="A140" s="183" t="s">
        <v>156</v>
      </c>
      <c r="B140" s="174"/>
      <c r="C140" s="174"/>
      <c r="D140" s="174"/>
      <c r="E140" s="174"/>
      <c r="F140" s="70">
        <f>C140+D140+E140</f>
        <v>0</v>
      </c>
      <c r="G140" s="174"/>
      <c r="H140" s="174"/>
      <c r="I140" s="174"/>
      <c r="J140" s="70">
        <f>G140+H140+I140</f>
        <v>0</v>
      </c>
      <c r="K140" s="174"/>
      <c r="L140" s="174"/>
      <c r="M140" s="174"/>
      <c r="N140" s="70">
        <f>K140+L140+M140</f>
        <v>0</v>
      </c>
      <c r="O140" s="174"/>
      <c r="P140" s="174"/>
      <c r="Q140" s="174"/>
      <c r="R140" s="70">
        <f>O140+P140+Q140</f>
        <v>0</v>
      </c>
      <c r="S140" s="140">
        <f>F140+J140+N140+R140</f>
        <v>0</v>
      </c>
      <c r="T140" s="84">
        <f>B140-F140-J140-N140-R140</f>
        <v>0</v>
      </c>
    </row>
    <row r="141" spans="1:20" s="45" customFormat="1" ht="13.5" customHeight="1" x14ac:dyDescent="0.25">
      <c r="A141" s="173"/>
      <c r="B141" s="174"/>
      <c r="C141" s="174"/>
      <c r="D141" s="174"/>
      <c r="E141" s="174"/>
      <c r="F141" s="70">
        <f>C141+D141+E141</f>
        <v>0</v>
      </c>
      <c r="G141" s="174"/>
      <c r="H141" s="174"/>
      <c r="I141" s="174"/>
      <c r="J141" s="70">
        <f>G141+H141+I141</f>
        <v>0</v>
      </c>
      <c r="K141" s="174"/>
      <c r="L141" s="174"/>
      <c r="M141" s="174"/>
      <c r="N141" s="70">
        <f>K141+L141+M141</f>
        <v>0</v>
      </c>
      <c r="O141" s="174"/>
      <c r="P141" s="174"/>
      <c r="Q141" s="174"/>
      <c r="R141" s="70">
        <f>O141+P141+Q141</f>
        <v>0</v>
      </c>
      <c r="S141" s="140">
        <f>F141+J141+N141+R141</f>
        <v>0</v>
      </c>
      <c r="T141" s="84">
        <f>B141-F141-J141-N141-R141</f>
        <v>0</v>
      </c>
    </row>
    <row r="142" spans="1:20" s="45" customFormat="1" ht="13.5" customHeight="1" x14ac:dyDescent="0.2">
      <c r="A142" s="175"/>
      <c r="B142" s="51">
        <f>B140+B141</f>
        <v>0</v>
      </c>
      <c r="C142" s="51">
        <f t="shared" ref="C142:T142" si="55">C140+C141</f>
        <v>0</v>
      </c>
      <c r="D142" s="51">
        <f t="shared" si="55"/>
        <v>0</v>
      </c>
      <c r="E142" s="51">
        <f t="shared" si="55"/>
        <v>0</v>
      </c>
      <c r="F142" s="51">
        <f t="shared" si="55"/>
        <v>0</v>
      </c>
      <c r="G142" s="51">
        <f t="shared" si="55"/>
        <v>0</v>
      </c>
      <c r="H142" s="51">
        <f t="shared" si="55"/>
        <v>0</v>
      </c>
      <c r="I142" s="51">
        <f t="shared" si="55"/>
        <v>0</v>
      </c>
      <c r="J142" s="51">
        <f t="shared" si="55"/>
        <v>0</v>
      </c>
      <c r="K142" s="51">
        <f t="shared" si="55"/>
        <v>0</v>
      </c>
      <c r="L142" s="51">
        <f t="shared" si="55"/>
        <v>0</v>
      </c>
      <c r="M142" s="51">
        <f t="shared" si="55"/>
        <v>0</v>
      </c>
      <c r="N142" s="51">
        <f t="shared" si="55"/>
        <v>0</v>
      </c>
      <c r="O142" s="51">
        <f t="shared" si="55"/>
        <v>0</v>
      </c>
      <c r="P142" s="51">
        <f t="shared" si="55"/>
        <v>0</v>
      </c>
      <c r="Q142" s="51">
        <f t="shared" si="55"/>
        <v>0</v>
      </c>
      <c r="R142" s="51">
        <f t="shared" si="55"/>
        <v>0</v>
      </c>
      <c r="S142" s="51">
        <f t="shared" si="55"/>
        <v>0</v>
      </c>
      <c r="T142" s="51">
        <f t="shared" si="55"/>
        <v>0</v>
      </c>
    </row>
    <row r="143" spans="1:20" s="165" customFormat="1" ht="28.5" customHeight="1" x14ac:dyDescent="0.2">
      <c r="A143" s="163" t="s">
        <v>157</v>
      </c>
      <c r="B143" s="164"/>
      <c r="C143" s="164"/>
      <c r="D143" s="164"/>
      <c r="E143" s="164"/>
      <c r="F143" s="164"/>
      <c r="G143" s="164"/>
      <c r="H143" s="164"/>
      <c r="I143" s="164"/>
      <c r="J143" s="164"/>
      <c r="K143" s="164"/>
      <c r="L143" s="164"/>
      <c r="M143" s="164"/>
      <c r="N143" s="164"/>
      <c r="O143" s="164"/>
      <c r="P143" s="164"/>
      <c r="Q143" s="164"/>
      <c r="R143" s="164"/>
      <c r="S143" s="164"/>
      <c r="T143" s="164"/>
    </row>
    <row r="144" spans="1:20" s="45" customFormat="1" ht="13.5" customHeight="1" x14ac:dyDescent="0.2">
      <c r="A144" s="166" t="s">
        <v>158</v>
      </c>
      <c r="B144" s="167" t="s">
        <v>138</v>
      </c>
      <c r="C144" s="167" t="s">
        <v>139</v>
      </c>
      <c r="D144" s="167" t="s">
        <v>8</v>
      </c>
      <c r="E144" s="167" t="s">
        <v>9</v>
      </c>
      <c r="F144" s="167" t="s">
        <v>140</v>
      </c>
      <c r="G144" s="167" t="s">
        <v>10</v>
      </c>
      <c r="H144" s="168" t="s">
        <v>11</v>
      </c>
      <c r="I144" s="168" t="s">
        <v>12</v>
      </c>
      <c r="J144" s="169" t="s">
        <v>141</v>
      </c>
      <c r="K144" s="170" t="s">
        <v>14</v>
      </c>
      <c r="L144" s="170" t="s">
        <v>15</v>
      </c>
      <c r="M144" s="170" t="s">
        <v>16</v>
      </c>
      <c r="N144" s="169" t="s">
        <v>142</v>
      </c>
      <c r="O144" s="170" t="s">
        <v>18</v>
      </c>
      <c r="P144" s="170" t="s">
        <v>19</v>
      </c>
      <c r="Q144" s="170" t="s">
        <v>20</v>
      </c>
      <c r="R144" s="169" t="s">
        <v>143</v>
      </c>
      <c r="S144" s="171" t="s">
        <v>22</v>
      </c>
      <c r="T144" s="172" t="s">
        <v>144</v>
      </c>
    </row>
    <row r="145" spans="1:20" s="45" customFormat="1" ht="13.5" customHeight="1" x14ac:dyDescent="0.25">
      <c r="A145" s="183" t="s">
        <v>159</v>
      </c>
      <c r="B145" s="174">
        <v>37500</v>
      </c>
      <c r="C145" s="174"/>
      <c r="D145" s="174"/>
      <c r="E145" s="174"/>
      <c r="F145" s="70">
        <f>C145+D145+E145</f>
        <v>0</v>
      </c>
      <c r="G145" s="174"/>
      <c r="H145" s="174"/>
      <c r="I145" s="174"/>
      <c r="J145" s="70">
        <f>G145+H145+I145</f>
        <v>0</v>
      </c>
      <c r="K145" s="174"/>
      <c r="L145" s="174"/>
      <c r="M145" s="174"/>
      <c r="N145" s="70">
        <f>K145+L145+M145</f>
        <v>0</v>
      </c>
      <c r="O145" s="174"/>
      <c r="P145" s="174"/>
      <c r="Q145" s="174"/>
      <c r="R145" s="70">
        <f>O145+P145+Q145</f>
        <v>0</v>
      </c>
      <c r="S145" s="140">
        <f>F145+J145+N145+R145</f>
        <v>0</v>
      </c>
      <c r="T145" s="84">
        <f>B145-F145-J145-N145-R145</f>
        <v>37500</v>
      </c>
    </row>
    <row r="146" spans="1:20" s="45" customFormat="1" ht="13.5" customHeight="1" x14ac:dyDescent="0.25">
      <c r="A146" s="173"/>
      <c r="B146" s="174"/>
      <c r="C146" s="174"/>
      <c r="D146" s="174"/>
      <c r="E146" s="174"/>
      <c r="F146" s="70">
        <f>C146+D146+E146</f>
        <v>0</v>
      </c>
      <c r="G146" s="174"/>
      <c r="H146" s="174"/>
      <c r="I146" s="174"/>
      <c r="J146" s="70">
        <f>G146+H146+I146</f>
        <v>0</v>
      </c>
      <c r="K146" s="174"/>
      <c r="L146" s="174"/>
      <c r="M146" s="174"/>
      <c r="N146" s="70">
        <f>K146+L146+M146</f>
        <v>0</v>
      </c>
      <c r="O146" s="174"/>
      <c r="P146" s="174"/>
      <c r="Q146" s="174"/>
      <c r="R146" s="70">
        <f>O146+P146+Q146</f>
        <v>0</v>
      </c>
      <c r="S146" s="140">
        <f>F146+J146+N146+R146</f>
        <v>0</v>
      </c>
      <c r="T146" s="84">
        <f>B146-F146-J146-N146-R146</f>
        <v>0</v>
      </c>
    </row>
    <row r="147" spans="1:20" s="45" customFormat="1" ht="13.5" customHeight="1" x14ac:dyDescent="0.2">
      <c r="A147" s="175"/>
      <c r="B147" s="51">
        <f>B145+B146</f>
        <v>37500</v>
      </c>
      <c r="C147" s="51">
        <f t="shared" ref="C147:T147" si="56">C145+C146</f>
        <v>0</v>
      </c>
      <c r="D147" s="51">
        <f t="shared" si="56"/>
        <v>0</v>
      </c>
      <c r="E147" s="51">
        <f t="shared" si="56"/>
        <v>0</v>
      </c>
      <c r="F147" s="51">
        <f t="shared" si="56"/>
        <v>0</v>
      </c>
      <c r="G147" s="51">
        <f t="shared" si="56"/>
        <v>0</v>
      </c>
      <c r="H147" s="51">
        <f t="shared" si="56"/>
        <v>0</v>
      </c>
      <c r="I147" s="51">
        <f t="shared" si="56"/>
        <v>0</v>
      </c>
      <c r="J147" s="51">
        <f t="shared" si="56"/>
        <v>0</v>
      </c>
      <c r="K147" s="51">
        <f t="shared" si="56"/>
        <v>0</v>
      </c>
      <c r="L147" s="51">
        <f t="shared" si="56"/>
        <v>0</v>
      </c>
      <c r="M147" s="51">
        <f t="shared" si="56"/>
        <v>0</v>
      </c>
      <c r="N147" s="51">
        <f t="shared" si="56"/>
        <v>0</v>
      </c>
      <c r="O147" s="51">
        <f t="shared" si="56"/>
        <v>0</v>
      </c>
      <c r="P147" s="51">
        <f t="shared" si="56"/>
        <v>0</v>
      </c>
      <c r="Q147" s="51">
        <f t="shared" si="56"/>
        <v>0</v>
      </c>
      <c r="R147" s="51">
        <f t="shared" si="56"/>
        <v>0</v>
      </c>
      <c r="S147" s="51">
        <f t="shared" si="56"/>
        <v>0</v>
      </c>
      <c r="T147" s="51">
        <f t="shared" si="56"/>
        <v>37500</v>
      </c>
    </row>
    <row r="148" spans="1:20" s="165" customFormat="1" ht="28.5" customHeight="1" x14ac:dyDescent="0.2">
      <c r="A148" s="163" t="s">
        <v>160</v>
      </c>
      <c r="B148" s="164"/>
      <c r="C148" s="164"/>
      <c r="D148" s="164"/>
      <c r="E148" s="164"/>
      <c r="F148" s="164"/>
      <c r="G148" s="164"/>
      <c r="H148" s="164"/>
      <c r="I148" s="164"/>
      <c r="J148" s="164"/>
      <c r="K148" s="164"/>
      <c r="L148" s="164"/>
      <c r="M148" s="164"/>
      <c r="N148" s="164"/>
      <c r="O148" s="164"/>
      <c r="P148" s="164"/>
      <c r="Q148" s="164"/>
      <c r="R148" s="164"/>
      <c r="S148" s="164"/>
      <c r="T148" s="164"/>
    </row>
    <row r="149" spans="1:20" s="45" customFormat="1" ht="13.5" customHeight="1" x14ac:dyDescent="0.2">
      <c r="A149" s="166" t="s">
        <v>161</v>
      </c>
      <c r="B149" s="167" t="s">
        <v>138</v>
      </c>
      <c r="C149" s="167" t="s">
        <v>139</v>
      </c>
      <c r="D149" s="167" t="s">
        <v>8</v>
      </c>
      <c r="E149" s="167" t="s">
        <v>9</v>
      </c>
      <c r="F149" s="167" t="s">
        <v>140</v>
      </c>
      <c r="G149" s="167" t="s">
        <v>10</v>
      </c>
      <c r="H149" s="168" t="s">
        <v>11</v>
      </c>
      <c r="I149" s="168" t="s">
        <v>12</v>
      </c>
      <c r="J149" s="169" t="s">
        <v>141</v>
      </c>
      <c r="K149" s="170" t="s">
        <v>14</v>
      </c>
      <c r="L149" s="170" t="s">
        <v>15</v>
      </c>
      <c r="M149" s="170" t="s">
        <v>16</v>
      </c>
      <c r="N149" s="169" t="s">
        <v>142</v>
      </c>
      <c r="O149" s="170" t="s">
        <v>18</v>
      </c>
      <c r="P149" s="170" t="s">
        <v>19</v>
      </c>
      <c r="Q149" s="170" t="s">
        <v>20</v>
      </c>
      <c r="R149" s="169" t="s">
        <v>143</v>
      </c>
      <c r="S149" s="171" t="s">
        <v>22</v>
      </c>
      <c r="T149" s="172" t="s">
        <v>144</v>
      </c>
    </row>
    <row r="150" spans="1:20" s="45" customFormat="1" ht="13.5" customHeight="1" x14ac:dyDescent="0.25">
      <c r="A150" s="183" t="s">
        <v>162</v>
      </c>
      <c r="B150" s="174">
        <v>21600</v>
      </c>
      <c r="C150" s="174"/>
      <c r="D150" s="174"/>
      <c r="E150" s="174"/>
      <c r="F150" s="70">
        <f>C150+D150+E150</f>
        <v>0</v>
      </c>
      <c r="G150" s="174"/>
      <c r="H150" s="174"/>
      <c r="I150" s="174"/>
      <c r="J150" s="70">
        <f>G150+H150+I150</f>
        <v>0</v>
      </c>
      <c r="K150" s="174"/>
      <c r="L150" s="174"/>
      <c r="M150" s="174"/>
      <c r="N150" s="70">
        <f>K150+L150+M150</f>
        <v>0</v>
      </c>
      <c r="O150" s="174"/>
      <c r="P150" s="174"/>
      <c r="Q150" s="174"/>
      <c r="R150" s="70">
        <f>O150+P150+Q150</f>
        <v>0</v>
      </c>
      <c r="S150" s="140">
        <f>F150+J150+N150+R150</f>
        <v>0</v>
      </c>
      <c r="T150" s="84">
        <f>B150-F150-J150-N150-R150</f>
        <v>21600</v>
      </c>
    </row>
    <row r="151" spans="1:20" s="45" customFormat="1" ht="13.5" customHeight="1" x14ac:dyDescent="0.25">
      <c r="A151" s="173"/>
      <c r="B151" s="174"/>
      <c r="C151" s="174"/>
      <c r="D151" s="174"/>
      <c r="E151" s="174"/>
      <c r="F151" s="70">
        <f>C151+D151+E151</f>
        <v>0</v>
      </c>
      <c r="G151" s="174"/>
      <c r="H151" s="174"/>
      <c r="I151" s="174"/>
      <c r="J151" s="70">
        <f>G151+H151+I151</f>
        <v>0</v>
      </c>
      <c r="K151" s="174"/>
      <c r="L151" s="174"/>
      <c r="M151" s="174"/>
      <c r="N151" s="70">
        <f>K151+L151+M151</f>
        <v>0</v>
      </c>
      <c r="O151" s="174"/>
      <c r="P151" s="174"/>
      <c r="Q151" s="174"/>
      <c r="R151" s="70">
        <f>O151+P151+Q151</f>
        <v>0</v>
      </c>
      <c r="S151" s="140">
        <f>F151+J151+N151+R151</f>
        <v>0</v>
      </c>
      <c r="T151" s="84">
        <f>B151-F151-J151-N151-R151</f>
        <v>0</v>
      </c>
    </row>
    <row r="152" spans="1:20" s="45" customFormat="1" ht="13.5" customHeight="1" x14ac:dyDescent="0.2">
      <c r="A152" s="175"/>
      <c r="B152" s="51">
        <f>B150+B151</f>
        <v>21600</v>
      </c>
      <c r="C152" s="51">
        <f t="shared" ref="C152:T152" si="57">C150+C151</f>
        <v>0</v>
      </c>
      <c r="D152" s="51">
        <f t="shared" si="57"/>
        <v>0</v>
      </c>
      <c r="E152" s="51">
        <f t="shared" si="57"/>
        <v>0</v>
      </c>
      <c r="F152" s="51">
        <f t="shared" si="57"/>
        <v>0</v>
      </c>
      <c r="G152" s="51">
        <f t="shared" si="57"/>
        <v>0</v>
      </c>
      <c r="H152" s="51">
        <f t="shared" si="57"/>
        <v>0</v>
      </c>
      <c r="I152" s="51">
        <f t="shared" si="57"/>
        <v>0</v>
      </c>
      <c r="J152" s="51">
        <f t="shared" si="57"/>
        <v>0</v>
      </c>
      <c r="K152" s="51">
        <f t="shared" si="57"/>
        <v>0</v>
      </c>
      <c r="L152" s="51">
        <f t="shared" si="57"/>
        <v>0</v>
      </c>
      <c r="M152" s="51">
        <f t="shared" si="57"/>
        <v>0</v>
      </c>
      <c r="N152" s="51">
        <f t="shared" si="57"/>
        <v>0</v>
      </c>
      <c r="O152" s="51">
        <f t="shared" si="57"/>
        <v>0</v>
      </c>
      <c r="P152" s="51">
        <f t="shared" si="57"/>
        <v>0</v>
      </c>
      <c r="Q152" s="51">
        <f t="shared" si="57"/>
        <v>0</v>
      </c>
      <c r="R152" s="51">
        <f t="shared" si="57"/>
        <v>0</v>
      </c>
      <c r="S152" s="51">
        <f t="shared" si="57"/>
        <v>0</v>
      </c>
      <c r="T152" s="51">
        <f t="shared" si="57"/>
        <v>21600</v>
      </c>
    </row>
    <row r="153" spans="1:20" s="165" customFormat="1" ht="28.5" customHeight="1" x14ac:dyDescent="0.2">
      <c r="A153" s="163" t="s">
        <v>163</v>
      </c>
      <c r="B153" s="164"/>
      <c r="C153" s="164"/>
      <c r="D153" s="164"/>
      <c r="E153" s="164"/>
      <c r="F153" s="164"/>
      <c r="G153" s="164"/>
      <c r="H153" s="164"/>
      <c r="I153" s="164"/>
      <c r="J153" s="164"/>
      <c r="K153" s="164"/>
      <c r="L153" s="164"/>
      <c r="M153" s="164"/>
      <c r="N153" s="164"/>
      <c r="O153" s="164"/>
      <c r="P153" s="164"/>
      <c r="Q153" s="164"/>
      <c r="R153" s="164"/>
      <c r="S153" s="164"/>
      <c r="T153" s="164"/>
    </row>
    <row r="154" spans="1:20" s="45" customFormat="1" ht="13.5" customHeight="1" x14ac:dyDescent="0.2">
      <c r="A154" s="166" t="s">
        <v>164</v>
      </c>
      <c r="B154" s="167" t="s">
        <v>138</v>
      </c>
      <c r="C154" s="167" t="s">
        <v>139</v>
      </c>
      <c r="D154" s="167" t="s">
        <v>8</v>
      </c>
      <c r="E154" s="167" t="s">
        <v>9</v>
      </c>
      <c r="F154" s="167" t="s">
        <v>140</v>
      </c>
      <c r="G154" s="167" t="s">
        <v>10</v>
      </c>
      <c r="H154" s="168" t="s">
        <v>11</v>
      </c>
      <c r="I154" s="168" t="s">
        <v>12</v>
      </c>
      <c r="J154" s="169" t="s">
        <v>141</v>
      </c>
      <c r="K154" s="170" t="s">
        <v>14</v>
      </c>
      <c r="L154" s="170" t="s">
        <v>15</v>
      </c>
      <c r="M154" s="170" t="s">
        <v>16</v>
      </c>
      <c r="N154" s="169" t="s">
        <v>142</v>
      </c>
      <c r="O154" s="170" t="s">
        <v>18</v>
      </c>
      <c r="P154" s="170" t="s">
        <v>19</v>
      </c>
      <c r="Q154" s="170" t="s">
        <v>20</v>
      </c>
      <c r="R154" s="169" t="s">
        <v>143</v>
      </c>
      <c r="S154" s="171" t="s">
        <v>22</v>
      </c>
      <c r="T154" s="172" t="s">
        <v>144</v>
      </c>
    </row>
    <row r="155" spans="1:20" s="45" customFormat="1" ht="13.5" customHeight="1" x14ac:dyDescent="0.25">
      <c r="A155" s="183" t="s">
        <v>165</v>
      </c>
      <c r="B155" s="174"/>
      <c r="C155" s="174"/>
      <c r="D155" s="174"/>
      <c r="E155" s="174"/>
      <c r="F155" s="70">
        <f>C155+D155+E155</f>
        <v>0</v>
      </c>
      <c r="G155" s="174"/>
      <c r="H155" s="174"/>
      <c r="I155" s="174"/>
      <c r="J155" s="70">
        <f>G155+H155+I155</f>
        <v>0</v>
      </c>
      <c r="K155" s="174"/>
      <c r="L155" s="174"/>
      <c r="M155" s="174"/>
      <c r="N155" s="70">
        <f>K155+L155+M155</f>
        <v>0</v>
      </c>
      <c r="O155" s="174"/>
      <c r="P155" s="174"/>
      <c r="Q155" s="174"/>
      <c r="R155" s="70">
        <f>O155+P155+Q155</f>
        <v>0</v>
      </c>
      <c r="S155" s="140">
        <f>F155+J155+N155+R155</f>
        <v>0</v>
      </c>
      <c r="T155" s="84">
        <f>B155-F155-J155-N155-R155</f>
        <v>0</v>
      </c>
    </row>
    <row r="156" spans="1:20" s="45" customFormat="1" ht="13.5" customHeight="1" x14ac:dyDescent="0.25">
      <c r="A156" s="173"/>
      <c r="B156" s="174"/>
      <c r="C156" s="174"/>
      <c r="D156" s="174"/>
      <c r="E156" s="174"/>
      <c r="F156" s="70">
        <f>C156+D156+E156</f>
        <v>0</v>
      </c>
      <c r="G156" s="174"/>
      <c r="H156" s="174"/>
      <c r="I156" s="174"/>
      <c r="J156" s="70">
        <f>G156+H156+I156</f>
        <v>0</v>
      </c>
      <c r="K156" s="174"/>
      <c r="L156" s="174"/>
      <c r="M156" s="174"/>
      <c r="N156" s="70">
        <f>K156+L156+M156</f>
        <v>0</v>
      </c>
      <c r="O156" s="174"/>
      <c r="P156" s="174"/>
      <c r="Q156" s="174"/>
      <c r="R156" s="70">
        <f>O156+P156+Q156</f>
        <v>0</v>
      </c>
      <c r="S156" s="140">
        <f>F156+J156+N156+R156</f>
        <v>0</v>
      </c>
      <c r="T156" s="84">
        <f>B156-F156-J156-N156-R156</f>
        <v>0</v>
      </c>
    </row>
    <row r="157" spans="1:20" s="45" customFormat="1" ht="13.5" customHeight="1" x14ac:dyDescent="0.2">
      <c r="A157" s="175"/>
      <c r="B157" s="51">
        <f>B155+B156</f>
        <v>0</v>
      </c>
      <c r="C157" s="51">
        <f t="shared" ref="C157:T157" si="58">C155+C156</f>
        <v>0</v>
      </c>
      <c r="D157" s="51">
        <f t="shared" si="58"/>
        <v>0</v>
      </c>
      <c r="E157" s="51">
        <f t="shared" si="58"/>
        <v>0</v>
      </c>
      <c r="F157" s="51">
        <f t="shared" si="58"/>
        <v>0</v>
      </c>
      <c r="G157" s="51">
        <f t="shared" si="58"/>
        <v>0</v>
      </c>
      <c r="H157" s="51">
        <f t="shared" si="58"/>
        <v>0</v>
      </c>
      <c r="I157" s="51">
        <f t="shared" si="58"/>
        <v>0</v>
      </c>
      <c r="J157" s="51">
        <f t="shared" si="58"/>
        <v>0</v>
      </c>
      <c r="K157" s="51">
        <f t="shared" si="58"/>
        <v>0</v>
      </c>
      <c r="L157" s="51">
        <f t="shared" si="58"/>
        <v>0</v>
      </c>
      <c r="M157" s="51">
        <f t="shared" si="58"/>
        <v>0</v>
      </c>
      <c r="N157" s="51">
        <f t="shared" si="58"/>
        <v>0</v>
      </c>
      <c r="O157" s="51">
        <f t="shared" si="58"/>
        <v>0</v>
      </c>
      <c r="P157" s="51">
        <f t="shared" si="58"/>
        <v>0</v>
      </c>
      <c r="Q157" s="51">
        <f t="shared" si="58"/>
        <v>0</v>
      </c>
      <c r="R157" s="51">
        <f t="shared" si="58"/>
        <v>0</v>
      </c>
      <c r="S157" s="51">
        <f t="shared" si="58"/>
        <v>0</v>
      </c>
      <c r="T157" s="51">
        <f t="shared" si="58"/>
        <v>0</v>
      </c>
    </row>
    <row r="158" spans="1:20" s="165" customFormat="1" ht="28.5" customHeight="1" x14ac:dyDescent="0.2">
      <c r="A158" s="163" t="s">
        <v>166</v>
      </c>
      <c r="B158" s="164"/>
      <c r="C158" s="164"/>
      <c r="D158" s="164"/>
      <c r="E158" s="164"/>
      <c r="F158" s="164"/>
      <c r="G158" s="164"/>
      <c r="H158" s="164"/>
      <c r="I158" s="164"/>
      <c r="J158" s="164"/>
      <c r="K158" s="164"/>
      <c r="L158" s="164"/>
      <c r="M158" s="164"/>
      <c r="N158" s="164"/>
      <c r="O158" s="164"/>
      <c r="P158" s="164"/>
      <c r="Q158" s="164"/>
      <c r="R158" s="164"/>
      <c r="S158" s="164"/>
      <c r="T158" s="164"/>
    </row>
    <row r="159" spans="1:20" s="45" customFormat="1" ht="13.5" customHeight="1" x14ac:dyDescent="0.2">
      <c r="A159" s="166" t="s">
        <v>167</v>
      </c>
      <c r="B159" s="167" t="s">
        <v>138</v>
      </c>
      <c r="C159" s="167" t="s">
        <v>139</v>
      </c>
      <c r="D159" s="167" t="s">
        <v>8</v>
      </c>
      <c r="E159" s="167" t="s">
        <v>9</v>
      </c>
      <c r="F159" s="167" t="s">
        <v>140</v>
      </c>
      <c r="G159" s="167" t="s">
        <v>10</v>
      </c>
      <c r="H159" s="168" t="s">
        <v>11</v>
      </c>
      <c r="I159" s="168" t="s">
        <v>12</v>
      </c>
      <c r="J159" s="169" t="s">
        <v>141</v>
      </c>
      <c r="K159" s="170" t="s">
        <v>14</v>
      </c>
      <c r="L159" s="170" t="s">
        <v>15</v>
      </c>
      <c r="M159" s="170" t="s">
        <v>16</v>
      </c>
      <c r="N159" s="169" t="s">
        <v>142</v>
      </c>
      <c r="O159" s="170" t="s">
        <v>18</v>
      </c>
      <c r="P159" s="170" t="s">
        <v>19</v>
      </c>
      <c r="Q159" s="170" t="s">
        <v>20</v>
      </c>
      <c r="R159" s="169" t="s">
        <v>143</v>
      </c>
      <c r="S159" s="171" t="s">
        <v>22</v>
      </c>
      <c r="T159" s="172" t="s">
        <v>144</v>
      </c>
    </row>
    <row r="160" spans="1:20" s="45" customFormat="1" ht="13.5" customHeight="1" x14ac:dyDescent="0.25">
      <c r="A160" s="183" t="s">
        <v>168</v>
      </c>
      <c r="B160" s="174">
        <v>256837</v>
      </c>
      <c r="C160" s="174"/>
      <c r="D160" s="174"/>
      <c r="E160" s="174"/>
      <c r="F160" s="70">
        <f>C160+D160+E160</f>
        <v>0</v>
      </c>
      <c r="G160" s="174"/>
      <c r="H160" s="174"/>
      <c r="I160" s="174"/>
      <c r="J160" s="70">
        <f>G160+H160+I160</f>
        <v>0</v>
      </c>
      <c r="K160" s="174"/>
      <c r="L160" s="174"/>
      <c r="M160" s="174"/>
      <c r="N160" s="70">
        <f>K160+L160+M160</f>
        <v>0</v>
      </c>
      <c r="O160" s="174"/>
      <c r="P160" s="174"/>
      <c r="Q160" s="174"/>
      <c r="R160" s="70">
        <f>O160+P160+Q160</f>
        <v>0</v>
      </c>
      <c r="S160" s="140">
        <f>F160+J160+N160+R160</f>
        <v>0</v>
      </c>
      <c r="T160" s="84">
        <f>B160-F160-J160-N160-R160</f>
        <v>256837</v>
      </c>
    </row>
    <row r="161" spans="1:20" s="45" customFormat="1" ht="13.5" customHeight="1" x14ac:dyDescent="0.25">
      <c r="A161" s="173"/>
      <c r="B161" s="174"/>
      <c r="C161" s="174"/>
      <c r="D161" s="174"/>
      <c r="E161" s="174"/>
      <c r="F161" s="70">
        <f>C161+D161+E161</f>
        <v>0</v>
      </c>
      <c r="G161" s="174"/>
      <c r="H161" s="174"/>
      <c r="I161" s="174"/>
      <c r="J161" s="70">
        <f>G161+H161+I161</f>
        <v>0</v>
      </c>
      <c r="K161" s="174"/>
      <c r="L161" s="174"/>
      <c r="M161" s="174"/>
      <c r="N161" s="70">
        <f>K161+L161+M161</f>
        <v>0</v>
      </c>
      <c r="O161" s="174"/>
      <c r="P161" s="174"/>
      <c r="Q161" s="174"/>
      <c r="R161" s="70">
        <f>O161+P161+Q161</f>
        <v>0</v>
      </c>
      <c r="S161" s="140">
        <f>F161+J161+N161+R161</f>
        <v>0</v>
      </c>
      <c r="T161" s="84">
        <f>B161-F161-J161-N161-R161</f>
        <v>0</v>
      </c>
    </row>
    <row r="162" spans="1:20" s="45" customFormat="1" ht="13.5" customHeight="1" x14ac:dyDescent="0.2">
      <c r="A162" s="175"/>
      <c r="B162" s="51">
        <f>B160+B161</f>
        <v>256837</v>
      </c>
      <c r="C162" s="51">
        <f t="shared" ref="C162:T162" si="59">C160+C161</f>
        <v>0</v>
      </c>
      <c r="D162" s="51">
        <f t="shared" si="59"/>
        <v>0</v>
      </c>
      <c r="E162" s="51">
        <f t="shared" si="59"/>
        <v>0</v>
      </c>
      <c r="F162" s="51">
        <f t="shared" si="59"/>
        <v>0</v>
      </c>
      <c r="G162" s="51">
        <f t="shared" si="59"/>
        <v>0</v>
      </c>
      <c r="H162" s="51">
        <f t="shared" si="59"/>
        <v>0</v>
      </c>
      <c r="I162" s="51">
        <f t="shared" si="59"/>
        <v>0</v>
      </c>
      <c r="J162" s="51">
        <f t="shared" si="59"/>
        <v>0</v>
      </c>
      <c r="K162" s="51">
        <f t="shared" si="59"/>
        <v>0</v>
      </c>
      <c r="L162" s="51">
        <f t="shared" si="59"/>
        <v>0</v>
      </c>
      <c r="M162" s="51">
        <f t="shared" si="59"/>
        <v>0</v>
      </c>
      <c r="N162" s="51">
        <f t="shared" si="59"/>
        <v>0</v>
      </c>
      <c r="O162" s="51">
        <f t="shared" si="59"/>
        <v>0</v>
      </c>
      <c r="P162" s="51">
        <f t="shared" si="59"/>
        <v>0</v>
      </c>
      <c r="Q162" s="51">
        <f t="shared" si="59"/>
        <v>0</v>
      </c>
      <c r="R162" s="51">
        <f t="shared" si="59"/>
        <v>0</v>
      </c>
      <c r="S162" s="51">
        <f t="shared" si="59"/>
        <v>0</v>
      </c>
      <c r="T162" s="51">
        <f t="shared" si="59"/>
        <v>256837</v>
      </c>
    </row>
    <row r="163" spans="1:20" x14ac:dyDescent="0.25">
      <c r="C163" s="184"/>
      <c r="D163" s="184"/>
      <c r="E163" s="184"/>
      <c r="F163" s="184"/>
      <c r="G163" s="184"/>
      <c r="H163" s="184"/>
      <c r="I163" s="184"/>
      <c r="J163" s="184"/>
      <c r="K163" s="184"/>
      <c r="L163" s="184"/>
      <c r="M163" s="184"/>
      <c r="N163" s="184"/>
      <c r="O163" s="184"/>
      <c r="P163" s="184"/>
      <c r="Q163" s="184"/>
      <c r="R163" s="184"/>
      <c r="S163" s="184"/>
      <c r="T163" s="184"/>
    </row>
    <row r="164" spans="1:20" x14ac:dyDescent="0.25">
      <c r="C164" s="184"/>
      <c r="D164" s="184"/>
      <c r="E164" s="184"/>
      <c r="F164" s="184"/>
      <c r="G164" s="184"/>
      <c r="H164" s="184"/>
      <c r="I164" s="184"/>
      <c r="J164" s="184"/>
      <c r="K164" s="184"/>
      <c r="L164" s="184"/>
      <c r="M164" s="184"/>
      <c r="N164" s="184"/>
      <c r="O164" s="184"/>
      <c r="P164" s="184"/>
      <c r="Q164" s="184"/>
      <c r="R164" s="184"/>
      <c r="S164" s="184"/>
      <c r="T164" s="184"/>
    </row>
    <row r="165" spans="1:20" x14ac:dyDescent="0.25">
      <c r="C165" s="184"/>
      <c r="D165" s="184"/>
      <c r="E165" s="184"/>
      <c r="F165" s="184"/>
      <c r="G165" s="184"/>
      <c r="H165" s="184"/>
      <c r="I165" s="184"/>
      <c r="J165" s="184"/>
      <c r="K165" s="184"/>
      <c r="L165" s="184"/>
      <c r="M165" s="184"/>
      <c r="N165" s="184"/>
      <c r="O165" s="184"/>
      <c r="P165" s="184"/>
      <c r="Q165" s="184"/>
      <c r="R165" s="184"/>
      <c r="S165" s="184"/>
      <c r="T165" s="184"/>
    </row>
    <row r="166" spans="1:20" x14ac:dyDescent="0.25">
      <c r="C166" s="184"/>
      <c r="D166" s="184"/>
      <c r="E166" s="184"/>
      <c r="F166" s="184"/>
      <c r="G166" s="184"/>
      <c r="H166" s="184"/>
      <c r="I166" s="184"/>
      <c r="J166" s="184"/>
      <c r="K166" s="184"/>
      <c r="L166" s="184"/>
      <c r="M166" s="184"/>
      <c r="N166" s="184"/>
      <c r="O166" s="184"/>
      <c r="P166" s="184"/>
      <c r="Q166" s="184"/>
      <c r="R166" s="184"/>
      <c r="S166" s="184"/>
      <c r="T166" s="184"/>
    </row>
    <row r="167" spans="1:20" x14ac:dyDescent="0.25">
      <c r="C167" s="184"/>
      <c r="D167" s="184"/>
      <c r="E167" s="184"/>
      <c r="F167" s="184"/>
      <c r="G167" s="184"/>
      <c r="H167" s="184"/>
      <c r="I167" s="184"/>
      <c r="J167" s="184"/>
      <c r="K167" s="184"/>
      <c r="L167" s="184"/>
      <c r="M167" s="184"/>
      <c r="N167" s="184"/>
      <c r="O167" s="184"/>
      <c r="P167" s="184"/>
      <c r="Q167" s="184"/>
      <c r="R167" s="184"/>
      <c r="S167" s="184"/>
      <c r="T167" s="184"/>
    </row>
    <row r="168" spans="1:20" x14ac:dyDescent="0.25">
      <c r="C168" s="184"/>
      <c r="D168" s="184"/>
      <c r="E168" s="184"/>
      <c r="F168" s="184"/>
      <c r="G168" s="184"/>
      <c r="H168" s="184"/>
      <c r="I168" s="184"/>
      <c r="J168" s="184"/>
      <c r="K168" s="184"/>
      <c r="L168" s="184"/>
      <c r="M168" s="184"/>
      <c r="N168" s="184"/>
      <c r="O168" s="184"/>
      <c r="P168" s="184"/>
      <c r="Q168" s="184"/>
      <c r="R168" s="184"/>
      <c r="S168" s="184"/>
      <c r="T168" s="184"/>
    </row>
    <row r="169" spans="1:20" x14ac:dyDescent="0.25">
      <c r="C169" s="184"/>
      <c r="D169" s="184"/>
      <c r="E169" s="184"/>
      <c r="F169" s="184"/>
      <c r="G169" s="184"/>
      <c r="H169" s="184"/>
      <c r="I169" s="184"/>
      <c r="J169" s="184"/>
      <c r="K169" s="184"/>
      <c r="L169" s="184"/>
      <c r="M169" s="184"/>
      <c r="N169" s="184"/>
      <c r="O169" s="184"/>
      <c r="P169" s="184"/>
      <c r="Q169" s="184"/>
      <c r="R169" s="184"/>
      <c r="S169" s="184"/>
      <c r="T169" s="184"/>
    </row>
    <row r="170" spans="1:20" x14ac:dyDescent="0.25">
      <c r="C170" s="184"/>
      <c r="D170" s="184"/>
      <c r="E170" s="184"/>
      <c r="F170" s="184"/>
      <c r="G170" s="184"/>
      <c r="H170" s="184"/>
      <c r="I170" s="184"/>
      <c r="J170" s="184"/>
      <c r="K170" s="184"/>
      <c r="L170" s="184"/>
      <c r="M170" s="184"/>
      <c r="N170" s="184"/>
      <c r="O170" s="184"/>
      <c r="P170" s="184"/>
      <c r="Q170" s="184"/>
      <c r="R170" s="184"/>
      <c r="S170" s="184"/>
      <c r="T170" s="184"/>
    </row>
    <row r="171" spans="1:20" x14ac:dyDescent="0.25">
      <c r="C171" s="184"/>
      <c r="D171" s="184"/>
      <c r="E171" s="184"/>
      <c r="F171" s="184"/>
      <c r="G171" s="184"/>
      <c r="H171" s="184"/>
      <c r="I171" s="184"/>
      <c r="J171" s="184"/>
      <c r="K171" s="184"/>
      <c r="L171" s="184"/>
      <c r="M171" s="184"/>
      <c r="N171" s="184"/>
      <c r="O171" s="184"/>
      <c r="P171" s="184"/>
      <c r="Q171" s="184"/>
      <c r="R171" s="184"/>
      <c r="S171" s="184"/>
      <c r="T171" s="184"/>
    </row>
    <row r="172" spans="1:20" x14ac:dyDescent="0.25">
      <c r="C172" s="184"/>
      <c r="D172" s="184"/>
      <c r="E172" s="184"/>
      <c r="F172" s="184"/>
      <c r="G172" s="184"/>
      <c r="H172" s="184"/>
      <c r="I172" s="184"/>
      <c r="J172" s="184"/>
      <c r="K172" s="184"/>
      <c r="L172" s="184"/>
      <c r="M172" s="184"/>
      <c r="N172" s="184"/>
      <c r="O172" s="184"/>
      <c r="P172" s="184"/>
      <c r="Q172" s="184"/>
      <c r="R172" s="184"/>
      <c r="S172" s="184"/>
      <c r="T172" s="184"/>
    </row>
    <row r="173" spans="1:20" x14ac:dyDescent="0.25">
      <c r="C173" s="184"/>
      <c r="D173" s="184"/>
      <c r="E173" s="184"/>
      <c r="F173" s="184"/>
      <c r="G173" s="184"/>
      <c r="H173" s="184"/>
      <c r="I173" s="184"/>
      <c r="J173" s="184"/>
      <c r="K173" s="184"/>
      <c r="L173" s="184"/>
      <c r="M173" s="184"/>
      <c r="N173" s="184"/>
      <c r="O173" s="184"/>
      <c r="P173" s="184"/>
      <c r="Q173" s="184"/>
      <c r="R173" s="184"/>
      <c r="S173" s="184"/>
      <c r="T173" s="184"/>
    </row>
    <row r="174" spans="1:20" x14ac:dyDescent="0.25">
      <c r="C174" s="184"/>
      <c r="D174" s="184"/>
      <c r="E174" s="184"/>
      <c r="F174" s="184"/>
      <c r="G174" s="184"/>
      <c r="H174" s="184"/>
      <c r="I174" s="184"/>
      <c r="J174" s="184"/>
      <c r="K174" s="184"/>
      <c r="L174" s="184"/>
      <c r="M174" s="184"/>
      <c r="N174" s="184"/>
      <c r="O174" s="184"/>
      <c r="P174" s="184"/>
      <c r="Q174" s="184"/>
      <c r="R174" s="184"/>
      <c r="S174" s="184"/>
      <c r="T174" s="184"/>
    </row>
    <row r="175" spans="1:20" x14ac:dyDescent="0.25">
      <c r="C175" s="184"/>
      <c r="D175" s="184"/>
      <c r="E175" s="184"/>
      <c r="F175" s="184"/>
      <c r="G175" s="184"/>
      <c r="H175" s="184"/>
      <c r="I175" s="184"/>
      <c r="J175" s="184"/>
      <c r="K175" s="184"/>
      <c r="L175" s="184"/>
      <c r="M175" s="184"/>
      <c r="N175" s="184"/>
      <c r="O175" s="184"/>
      <c r="P175" s="184"/>
      <c r="Q175" s="184"/>
      <c r="R175" s="184"/>
      <c r="S175" s="184"/>
      <c r="T175" s="184"/>
    </row>
    <row r="176" spans="1:20" x14ac:dyDescent="0.25">
      <c r="C176" s="184"/>
      <c r="D176" s="184"/>
      <c r="E176" s="184"/>
      <c r="F176" s="184"/>
      <c r="G176" s="184"/>
      <c r="H176" s="184"/>
      <c r="I176" s="184"/>
      <c r="J176" s="184"/>
      <c r="K176" s="184"/>
      <c r="L176" s="184"/>
      <c r="M176" s="184"/>
      <c r="N176" s="184"/>
      <c r="O176" s="184"/>
      <c r="P176" s="184"/>
      <c r="Q176" s="184"/>
      <c r="R176" s="184"/>
      <c r="S176" s="184"/>
      <c r="T176" s="184"/>
    </row>
    <row r="177" spans="3:20" x14ac:dyDescent="0.25">
      <c r="C177" s="184"/>
      <c r="D177" s="184"/>
      <c r="E177" s="184"/>
      <c r="F177" s="184"/>
      <c r="G177" s="184"/>
      <c r="H177" s="184"/>
      <c r="I177" s="184"/>
      <c r="J177" s="184"/>
      <c r="K177" s="184"/>
      <c r="L177" s="184"/>
      <c r="M177" s="184"/>
      <c r="N177" s="184"/>
      <c r="O177" s="184"/>
      <c r="P177" s="184"/>
      <c r="Q177" s="184"/>
      <c r="R177" s="184"/>
      <c r="S177" s="184"/>
      <c r="T177" s="184"/>
    </row>
    <row r="178" spans="3:20" x14ac:dyDescent="0.25">
      <c r="C178" s="184"/>
      <c r="D178" s="184"/>
      <c r="E178" s="184"/>
      <c r="F178" s="184"/>
      <c r="G178" s="184"/>
      <c r="H178" s="184"/>
      <c r="I178" s="184"/>
      <c r="J178" s="184"/>
      <c r="K178" s="184"/>
      <c r="L178" s="184"/>
      <c r="M178" s="184"/>
      <c r="N178" s="184"/>
      <c r="O178" s="184"/>
      <c r="P178" s="184"/>
      <c r="Q178" s="184"/>
      <c r="R178" s="184"/>
      <c r="S178" s="184"/>
      <c r="T178" s="184"/>
    </row>
    <row r="179" spans="3:20" x14ac:dyDescent="0.25">
      <c r="C179" s="184"/>
      <c r="D179" s="184"/>
      <c r="E179" s="184"/>
      <c r="F179" s="184"/>
      <c r="G179" s="184"/>
      <c r="H179" s="184"/>
      <c r="I179" s="184"/>
      <c r="J179" s="184"/>
      <c r="K179" s="184"/>
      <c r="L179" s="184"/>
      <c r="M179" s="184"/>
      <c r="N179" s="184"/>
      <c r="O179" s="184"/>
      <c r="P179" s="184"/>
      <c r="Q179" s="184"/>
      <c r="R179" s="184"/>
      <c r="S179" s="184"/>
      <c r="T179" s="184"/>
    </row>
    <row r="180" spans="3:20" x14ac:dyDescent="0.25">
      <c r="C180" s="184"/>
      <c r="D180" s="184"/>
      <c r="E180" s="184"/>
      <c r="F180" s="184"/>
      <c r="G180" s="184"/>
      <c r="H180" s="184"/>
      <c r="I180" s="184"/>
      <c r="J180" s="184"/>
      <c r="K180" s="184"/>
      <c r="L180" s="184"/>
      <c r="M180" s="184"/>
      <c r="N180" s="184"/>
      <c r="O180" s="184"/>
      <c r="P180" s="184"/>
      <c r="Q180" s="184"/>
      <c r="R180" s="184"/>
      <c r="S180" s="184"/>
      <c r="T180" s="184"/>
    </row>
    <row r="181" spans="3:20" x14ac:dyDescent="0.25">
      <c r="C181" s="184"/>
      <c r="D181" s="184"/>
      <c r="E181" s="184"/>
      <c r="F181" s="184"/>
      <c r="G181" s="184"/>
      <c r="H181" s="184"/>
      <c r="I181" s="184"/>
      <c r="J181" s="184"/>
      <c r="K181" s="184"/>
      <c r="L181" s="184"/>
      <c r="M181" s="184"/>
      <c r="N181" s="184"/>
      <c r="O181" s="184"/>
      <c r="P181" s="184"/>
      <c r="Q181" s="184"/>
      <c r="R181" s="184"/>
      <c r="S181" s="184"/>
      <c r="T181" s="184"/>
    </row>
    <row r="182" spans="3:20" x14ac:dyDescent="0.25">
      <c r="C182" s="184"/>
      <c r="D182" s="184"/>
      <c r="E182" s="184"/>
      <c r="F182" s="184"/>
      <c r="G182" s="184"/>
      <c r="H182" s="184"/>
      <c r="I182" s="184"/>
      <c r="J182" s="184"/>
      <c r="K182" s="184"/>
      <c r="L182" s="184"/>
      <c r="M182" s="184"/>
      <c r="N182" s="184"/>
      <c r="O182" s="184"/>
      <c r="P182" s="184"/>
      <c r="Q182" s="184"/>
      <c r="R182" s="184"/>
      <c r="S182" s="184"/>
      <c r="T182" s="184"/>
    </row>
    <row r="183" spans="3:20" x14ac:dyDescent="0.25">
      <c r="C183" s="184"/>
      <c r="D183" s="184"/>
      <c r="E183" s="184"/>
      <c r="F183" s="184"/>
      <c r="G183" s="184"/>
      <c r="H183" s="184"/>
      <c r="I183" s="184"/>
      <c r="J183" s="184"/>
      <c r="K183" s="184"/>
      <c r="L183" s="184"/>
      <c r="M183" s="184"/>
      <c r="N183" s="184"/>
      <c r="O183" s="184"/>
      <c r="P183" s="184"/>
      <c r="Q183" s="184"/>
      <c r="R183" s="184"/>
      <c r="S183" s="184"/>
      <c r="T183" s="184"/>
    </row>
    <row r="184" spans="3:20" x14ac:dyDescent="0.25">
      <c r="C184" s="184"/>
      <c r="D184" s="184"/>
      <c r="E184" s="184"/>
      <c r="F184" s="184"/>
      <c r="G184" s="184"/>
      <c r="H184" s="184"/>
      <c r="I184" s="184"/>
      <c r="J184" s="184"/>
      <c r="K184" s="184"/>
      <c r="L184" s="184"/>
      <c r="M184" s="184"/>
      <c r="N184" s="184"/>
      <c r="O184" s="184"/>
      <c r="P184" s="184"/>
      <c r="Q184" s="184"/>
      <c r="R184" s="184"/>
      <c r="S184" s="184"/>
      <c r="T184" s="184"/>
    </row>
    <row r="185" spans="3:20" x14ac:dyDescent="0.25">
      <c r="C185" s="184"/>
      <c r="D185" s="184"/>
      <c r="E185" s="184"/>
      <c r="F185" s="184"/>
      <c r="G185" s="184"/>
      <c r="H185" s="184"/>
      <c r="I185" s="184"/>
      <c r="J185" s="184"/>
      <c r="K185" s="184"/>
      <c r="L185" s="184"/>
      <c r="M185" s="184"/>
      <c r="N185" s="184"/>
      <c r="O185" s="184"/>
      <c r="P185" s="184"/>
      <c r="Q185" s="184"/>
      <c r="R185" s="184"/>
      <c r="S185" s="184"/>
      <c r="T185" s="184"/>
    </row>
    <row r="186" spans="3:20" x14ac:dyDescent="0.25">
      <c r="C186" s="184"/>
      <c r="D186" s="184"/>
      <c r="E186" s="184"/>
      <c r="F186" s="184"/>
      <c r="G186" s="184"/>
      <c r="H186" s="184"/>
      <c r="I186" s="184"/>
      <c r="J186" s="184"/>
      <c r="K186" s="184"/>
      <c r="L186" s="184"/>
      <c r="M186" s="184"/>
      <c r="N186" s="184"/>
      <c r="O186" s="184"/>
      <c r="P186" s="184"/>
      <c r="Q186" s="184"/>
      <c r="R186" s="184"/>
      <c r="S186" s="184"/>
      <c r="T186" s="184"/>
    </row>
    <row r="187" spans="3:20" x14ac:dyDescent="0.25">
      <c r="C187" s="184"/>
      <c r="D187" s="184"/>
      <c r="E187" s="184"/>
      <c r="F187" s="184"/>
      <c r="G187" s="184"/>
      <c r="H187" s="184"/>
      <c r="I187" s="184"/>
      <c r="J187" s="184"/>
      <c r="K187" s="184"/>
      <c r="L187" s="184"/>
      <c r="M187" s="184"/>
      <c r="N187" s="184"/>
      <c r="O187" s="184"/>
      <c r="P187" s="184"/>
      <c r="Q187" s="184"/>
      <c r="R187" s="184"/>
      <c r="S187" s="184"/>
      <c r="T187" s="184"/>
    </row>
    <row r="188" spans="3:20" x14ac:dyDescent="0.25">
      <c r="C188" s="184"/>
      <c r="D188" s="184"/>
      <c r="E188" s="184"/>
      <c r="F188" s="184"/>
      <c r="G188" s="184"/>
      <c r="H188" s="184"/>
      <c r="I188" s="184"/>
      <c r="J188" s="184"/>
      <c r="K188" s="184"/>
      <c r="L188" s="184"/>
      <c r="M188" s="184"/>
      <c r="N188" s="184"/>
      <c r="O188" s="184"/>
      <c r="P188" s="184"/>
      <c r="Q188" s="184"/>
      <c r="R188" s="184"/>
      <c r="S188" s="184"/>
      <c r="T188" s="184"/>
    </row>
    <row r="189" spans="3:20" x14ac:dyDescent="0.25">
      <c r="C189" s="184"/>
      <c r="D189" s="184"/>
      <c r="E189" s="184"/>
      <c r="F189" s="184"/>
      <c r="G189" s="184"/>
      <c r="H189" s="184"/>
      <c r="I189" s="184"/>
      <c r="J189" s="184"/>
      <c r="K189" s="184"/>
      <c r="L189" s="184"/>
      <c r="M189" s="184"/>
      <c r="N189" s="184"/>
      <c r="O189" s="184"/>
      <c r="P189" s="184"/>
      <c r="Q189" s="184"/>
      <c r="R189" s="184"/>
      <c r="S189" s="184"/>
      <c r="T189" s="184"/>
    </row>
    <row r="190" spans="3:20" x14ac:dyDescent="0.25">
      <c r="C190" s="184"/>
      <c r="D190" s="184"/>
      <c r="E190" s="184"/>
      <c r="F190" s="184"/>
      <c r="G190" s="184"/>
      <c r="H190" s="184"/>
      <c r="I190" s="184"/>
      <c r="J190" s="184"/>
      <c r="K190" s="184"/>
      <c r="L190" s="184"/>
      <c r="M190" s="184"/>
      <c r="N190" s="184"/>
      <c r="O190" s="184"/>
      <c r="P190" s="184"/>
      <c r="Q190" s="184"/>
      <c r="R190" s="184"/>
      <c r="S190" s="184"/>
      <c r="T190" s="184"/>
    </row>
    <row r="191" spans="3:20" x14ac:dyDescent="0.25">
      <c r="C191" s="184"/>
      <c r="D191" s="184"/>
      <c r="E191" s="184"/>
      <c r="F191" s="184"/>
      <c r="G191" s="184"/>
      <c r="H191" s="184"/>
      <c r="I191" s="184"/>
      <c r="J191" s="184"/>
      <c r="K191" s="184"/>
      <c r="L191" s="184"/>
      <c r="M191" s="184"/>
      <c r="N191" s="184"/>
      <c r="O191" s="184"/>
      <c r="P191" s="184"/>
      <c r="Q191" s="184"/>
      <c r="R191" s="184"/>
      <c r="S191" s="184"/>
      <c r="T191" s="184"/>
    </row>
    <row r="192" spans="3:20" x14ac:dyDescent="0.25">
      <c r="C192" s="184"/>
      <c r="D192" s="184"/>
      <c r="E192" s="184"/>
      <c r="F192" s="184"/>
      <c r="G192" s="184"/>
      <c r="H192" s="184"/>
      <c r="I192" s="184"/>
      <c r="J192" s="184"/>
      <c r="K192" s="184"/>
      <c r="L192" s="184"/>
      <c r="M192" s="184"/>
      <c r="N192" s="184"/>
      <c r="O192" s="184"/>
      <c r="P192" s="184"/>
      <c r="Q192" s="184"/>
      <c r="R192" s="184"/>
      <c r="S192" s="184"/>
      <c r="T192" s="184"/>
    </row>
    <row r="193" spans="3:20" x14ac:dyDescent="0.25">
      <c r="C193" s="184"/>
      <c r="D193" s="184"/>
      <c r="E193" s="184"/>
      <c r="F193" s="184"/>
      <c r="G193" s="184"/>
      <c r="H193" s="184"/>
      <c r="I193" s="184"/>
      <c r="J193" s="184"/>
      <c r="K193" s="184"/>
      <c r="L193" s="184"/>
      <c r="M193" s="184"/>
      <c r="N193" s="184"/>
      <c r="O193" s="184"/>
      <c r="P193" s="184"/>
      <c r="Q193" s="184"/>
      <c r="R193" s="184"/>
      <c r="S193" s="184"/>
      <c r="T193" s="184"/>
    </row>
    <row r="194" spans="3:20" x14ac:dyDescent="0.25">
      <c r="C194" s="184"/>
      <c r="D194" s="184"/>
      <c r="E194" s="184"/>
      <c r="F194" s="184"/>
      <c r="G194" s="184"/>
      <c r="H194" s="184"/>
      <c r="I194" s="184"/>
      <c r="J194" s="184"/>
      <c r="K194" s="184"/>
      <c r="L194" s="184"/>
      <c r="M194" s="184"/>
      <c r="N194" s="184"/>
      <c r="O194" s="184"/>
      <c r="P194" s="184"/>
      <c r="Q194" s="184"/>
      <c r="R194" s="184"/>
      <c r="S194" s="184"/>
      <c r="T194" s="184"/>
    </row>
    <row r="195" spans="3:20" x14ac:dyDescent="0.25">
      <c r="C195" s="184"/>
      <c r="D195" s="184"/>
      <c r="E195" s="184"/>
      <c r="F195" s="184"/>
      <c r="G195" s="184"/>
      <c r="H195" s="184"/>
      <c r="I195" s="184"/>
      <c r="J195" s="184"/>
      <c r="K195" s="184"/>
      <c r="L195" s="184"/>
      <c r="M195" s="184"/>
      <c r="N195" s="184"/>
      <c r="O195" s="184"/>
      <c r="P195" s="184"/>
      <c r="Q195" s="184"/>
      <c r="R195" s="184"/>
      <c r="S195" s="184"/>
      <c r="T195" s="184"/>
    </row>
    <row r="196" spans="3:20" x14ac:dyDescent="0.25">
      <c r="C196" s="184"/>
      <c r="D196" s="184"/>
      <c r="E196" s="184"/>
      <c r="F196" s="184"/>
      <c r="G196" s="184"/>
      <c r="H196" s="184"/>
      <c r="I196" s="184"/>
      <c r="J196" s="184"/>
      <c r="K196" s="184"/>
      <c r="L196" s="184"/>
      <c r="M196" s="184"/>
      <c r="N196" s="184"/>
      <c r="O196" s="184"/>
      <c r="P196" s="184"/>
      <c r="Q196" s="184"/>
      <c r="R196" s="184"/>
      <c r="S196" s="184"/>
      <c r="T196" s="184"/>
    </row>
    <row r="197" spans="3:20" x14ac:dyDescent="0.25">
      <c r="C197" s="184"/>
      <c r="D197" s="184"/>
      <c r="E197" s="184"/>
      <c r="F197" s="184"/>
      <c r="G197" s="184"/>
      <c r="H197" s="184"/>
      <c r="I197" s="184"/>
      <c r="J197" s="184"/>
      <c r="K197" s="184"/>
      <c r="L197" s="184"/>
      <c r="M197" s="184"/>
      <c r="N197" s="184"/>
      <c r="O197" s="184"/>
      <c r="P197" s="184"/>
      <c r="Q197" s="184"/>
      <c r="R197" s="184"/>
      <c r="S197" s="184"/>
      <c r="T197" s="184"/>
    </row>
    <row r="198" spans="3:20" x14ac:dyDescent="0.25">
      <c r="C198" s="184"/>
      <c r="D198" s="184"/>
      <c r="E198" s="184"/>
      <c r="F198" s="184"/>
      <c r="G198" s="184"/>
      <c r="H198" s="184"/>
      <c r="I198" s="184"/>
      <c r="J198" s="184"/>
      <c r="K198" s="184"/>
      <c r="L198" s="184"/>
      <c r="M198" s="184"/>
      <c r="N198" s="184"/>
      <c r="O198" s="184"/>
      <c r="P198" s="184"/>
      <c r="Q198" s="184"/>
      <c r="R198" s="184"/>
      <c r="S198" s="184"/>
      <c r="T198" s="184"/>
    </row>
    <row r="199" spans="3:20" x14ac:dyDescent="0.25">
      <c r="C199" s="184"/>
      <c r="D199" s="184"/>
      <c r="E199" s="184"/>
      <c r="F199" s="184"/>
      <c r="G199" s="184"/>
      <c r="H199" s="184"/>
      <c r="I199" s="184"/>
      <c r="J199" s="184"/>
      <c r="K199" s="184"/>
      <c r="L199" s="184"/>
      <c r="M199" s="184"/>
      <c r="N199" s="184"/>
      <c r="O199" s="184"/>
      <c r="P199" s="184"/>
      <c r="Q199" s="184"/>
      <c r="R199" s="184"/>
      <c r="S199" s="184"/>
      <c r="T199" s="184"/>
    </row>
    <row r="200" spans="3:20" x14ac:dyDescent="0.25">
      <c r="C200" s="184"/>
      <c r="D200" s="184"/>
      <c r="E200" s="184"/>
      <c r="F200" s="184"/>
      <c r="G200" s="184"/>
      <c r="H200" s="184"/>
      <c r="I200" s="184"/>
      <c r="J200" s="184"/>
      <c r="K200" s="184"/>
      <c r="L200" s="184"/>
      <c r="M200" s="184"/>
      <c r="N200" s="184"/>
      <c r="O200" s="184"/>
      <c r="P200" s="184"/>
      <c r="Q200" s="184"/>
      <c r="R200" s="184"/>
      <c r="S200" s="184"/>
      <c r="T200" s="184"/>
    </row>
    <row r="201" spans="3:20" x14ac:dyDescent="0.25">
      <c r="C201" s="184"/>
      <c r="D201" s="184"/>
      <c r="E201" s="184"/>
      <c r="F201" s="184"/>
      <c r="G201" s="184"/>
      <c r="H201" s="184"/>
      <c r="I201" s="184"/>
      <c r="J201" s="184"/>
      <c r="K201" s="184"/>
      <c r="L201" s="184"/>
      <c r="M201" s="184"/>
      <c r="N201" s="184"/>
      <c r="O201" s="184"/>
      <c r="P201" s="184"/>
      <c r="Q201" s="184"/>
      <c r="R201" s="184"/>
      <c r="S201" s="184"/>
      <c r="T201" s="184"/>
    </row>
    <row r="202" spans="3:20" x14ac:dyDescent="0.25">
      <c r="C202" s="184"/>
      <c r="D202" s="184"/>
      <c r="E202" s="184"/>
      <c r="F202" s="184"/>
      <c r="G202" s="184"/>
      <c r="H202" s="184"/>
      <c r="I202" s="184"/>
      <c r="J202" s="184"/>
      <c r="K202" s="184"/>
      <c r="L202" s="184"/>
      <c r="M202" s="184"/>
      <c r="N202" s="184"/>
      <c r="O202" s="184"/>
      <c r="P202" s="184"/>
      <c r="Q202" s="184"/>
      <c r="R202" s="184"/>
      <c r="S202" s="184"/>
      <c r="T202" s="184"/>
    </row>
    <row r="203" spans="3:20" x14ac:dyDescent="0.25">
      <c r="C203" s="184"/>
      <c r="D203" s="184"/>
      <c r="E203" s="184"/>
      <c r="F203" s="184"/>
      <c r="G203" s="184"/>
      <c r="H203" s="184"/>
      <c r="I203" s="184"/>
      <c r="J203" s="184"/>
      <c r="K203" s="184"/>
      <c r="L203" s="184"/>
      <c r="M203" s="184"/>
      <c r="N203" s="184"/>
      <c r="O203" s="184"/>
      <c r="P203" s="184"/>
      <c r="Q203" s="184"/>
      <c r="R203" s="184"/>
      <c r="S203" s="184"/>
      <c r="T203" s="184"/>
    </row>
  </sheetData>
  <mergeCells count="13">
    <mergeCell ref="R49:R50"/>
    <mergeCell ref="S49:S50"/>
    <mergeCell ref="T49:T50"/>
    <mergeCell ref="A1:T1"/>
    <mergeCell ref="B4:B5"/>
    <mergeCell ref="C4:E4"/>
    <mergeCell ref="F4:F5"/>
    <mergeCell ref="T4:T5"/>
    <mergeCell ref="B49:B50"/>
    <mergeCell ref="C49:E49"/>
    <mergeCell ref="F49:F50"/>
    <mergeCell ref="J49:J50"/>
    <mergeCell ref="N49:N5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2015-02-16T11:14:17Z</dcterms:modified>
</cp:coreProperties>
</file>